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4880" windowHeight="8400" tabRatio="931"/>
  </bookViews>
  <sheets>
    <sheet name="Instructions" sheetId="38" r:id="rId1"/>
    <sheet name="Project Characteristics" sheetId="36" r:id="rId2"/>
    <sheet name="Category A (Retail Type)" sheetId="44" r:id="rId3"/>
    <sheet name="Category B (Office Type)" sheetId="45" r:id="rId4"/>
    <sheet name="Category C (Residential Type)" sheetId="43" r:id="rId5"/>
    <sheet name="Category D (Other)" sheetId="46" r:id="rId6"/>
    <sheet name="Land Use Categories" sheetId="42" r:id="rId7"/>
    <sheet name="Parking Information" sheetId="5" r:id="rId8"/>
    <sheet name="Sheet1" sheetId="47" state="hidden" r:id="rId9"/>
    <sheet name="Sheet2" sheetId="48" state="hidden" r:id="rId10"/>
    <sheet name="Sheet3" sheetId="49" state="hidden" r:id="rId11"/>
    <sheet name="Sheet4" sheetId="50" r:id="rId12"/>
  </sheets>
  <externalReferences>
    <externalReference r:id="rId13"/>
  </externalReferences>
  <definedNames>
    <definedName name="_xlnm.Print_Area" localSheetId="2">'Category A (Retail Type)'!$A$1:$J$75</definedName>
    <definedName name="_xlnm.Print_Area" localSheetId="3">'Category B (Office Type)'!$A$1:$J$78</definedName>
    <definedName name="_xlnm.Print_Area" localSheetId="4">'Category C (Residential Type)'!$A$1:$J$72</definedName>
    <definedName name="_xlnm.Print_Area" localSheetId="5">'Category D (Other)'!$A$2:$J$27</definedName>
    <definedName name="_xlnm.Print_Area" localSheetId="0">Instructions!$A$1:$T$30</definedName>
    <definedName name="_xlnm.Print_Area" localSheetId="6">'Land Use Categories'!$B$2:$C$60</definedName>
    <definedName name="_xlnm.Print_Area" localSheetId="1">'Project Characteristics'!$A$1:$D$51</definedName>
  </definedNames>
  <calcPr calcId="145621"/>
</workbook>
</file>

<file path=xl/calcChain.xml><?xml version="1.0" encoding="utf-8"?>
<calcChain xmlns="http://schemas.openxmlformats.org/spreadsheetml/2006/main">
  <c r="C21" i="36" l="1"/>
  <c r="E66" i="43" l="1"/>
  <c r="D65" i="43"/>
  <c r="D64" i="43"/>
  <c r="E64" i="43" s="1"/>
  <c r="D62" i="43"/>
  <c r="D63" i="43"/>
  <c r="E62" i="43" l="1"/>
  <c r="C26" i="36"/>
  <c r="D8" i="43" l="1"/>
  <c r="D8" i="44"/>
  <c r="I2" i="5"/>
  <c r="D4" i="43" l="1"/>
  <c r="C36" i="36" s="1"/>
  <c r="D5" i="43" l="1"/>
  <c r="D7" i="43"/>
  <c r="E3" i="43" l="1"/>
  <c r="D6" i="43"/>
  <c r="D3" i="43"/>
  <c r="C43" i="36"/>
  <c r="C41" i="36" l="1"/>
  <c r="D6" i="46" s="1"/>
  <c r="D4" i="46"/>
  <c r="D8" i="45"/>
  <c r="E19" i="46"/>
  <c r="E27" i="43"/>
  <c r="E29" i="43" s="1"/>
  <c r="E30" i="45"/>
  <c r="E31" i="44"/>
  <c r="E26" i="44"/>
  <c r="C19" i="36" l="1"/>
  <c r="D10" i="44" s="1"/>
  <c r="G42" i="45"/>
  <c r="E41" i="45"/>
  <c r="E42" i="45" s="1"/>
  <c r="G45" i="44"/>
  <c r="E43" i="44"/>
  <c r="E44" i="44" s="1"/>
  <c r="E18" i="45" l="1"/>
  <c r="E48" i="43" l="1"/>
  <c r="E48" i="45"/>
  <c r="E50" i="44"/>
  <c r="E25" i="44"/>
  <c r="E14" i="43"/>
  <c r="E16" i="45"/>
  <c r="E16" i="44"/>
  <c r="E14" i="46" l="1"/>
  <c r="G26" i="46" l="1"/>
  <c r="G20" i="46"/>
  <c r="G14" i="46"/>
  <c r="G8" i="46"/>
  <c r="G64" i="43"/>
  <c r="G58" i="43"/>
  <c r="G50" i="43"/>
  <c r="G42" i="43"/>
  <c r="G34" i="43"/>
  <c r="G29" i="43"/>
  <c r="G23" i="43"/>
  <c r="G10" i="43"/>
  <c r="G60" i="45"/>
  <c r="G52" i="45"/>
  <c r="G37" i="45"/>
  <c r="G32" i="45"/>
  <c r="G26" i="45"/>
  <c r="G12" i="45"/>
  <c r="G34" i="44"/>
  <c r="G69" i="44"/>
  <c r="G63" i="44"/>
  <c r="G55" i="44"/>
  <c r="G40" i="44"/>
  <c r="G28" i="44"/>
  <c r="G12" i="44"/>
  <c r="I26" i="46" l="1"/>
  <c r="I20" i="46"/>
  <c r="I14" i="46"/>
  <c r="I8" i="46"/>
  <c r="D10" i="45"/>
  <c r="E26" i="46"/>
  <c r="E25" i="46"/>
  <c r="E21" i="46"/>
  <c r="E12" i="46"/>
  <c r="E15" i="46" s="1"/>
  <c r="E67" i="44"/>
  <c r="E68" i="44" s="1"/>
  <c r="D53" i="44"/>
  <c r="E52" i="44" s="1"/>
  <c r="E37" i="44"/>
  <c r="E60" i="44"/>
  <c r="E59" i="44"/>
  <c r="E58" i="44"/>
  <c r="E48" i="44"/>
  <c r="E38" i="44"/>
  <c r="E33" i="44"/>
  <c r="E24" i="44"/>
  <c r="E23" i="44"/>
  <c r="E21" i="44"/>
  <c r="E20" i="44"/>
  <c r="E18" i="44"/>
  <c r="E27" i="44" s="1"/>
  <c r="E7" i="44"/>
  <c r="E6" i="44"/>
  <c r="D51" i="45"/>
  <c r="E50" i="45" s="1"/>
  <c r="E20" i="45"/>
  <c r="E6" i="45"/>
  <c r="E7" i="45"/>
  <c r="E58" i="45"/>
  <c r="E57" i="45"/>
  <c r="E56" i="45"/>
  <c r="E46" i="45"/>
  <c r="E36" i="45"/>
  <c r="E37" i="45" s="1"/>
  <c r="E32" i="45"/>
  <c r="E25" i="45"/>
  <c r="E24" i="45"/>
  <c r="E23" i="45"/>
  <c r="E21" i="45"/>
  <c r="E26" i="45" l="1"/>
  <c r="E27" i="46"/>
  <c r="E39" i="44"/>
  <c r="E54" i="44"/>
  <c r="E62" i="44"/>
  <c r="E60" i="45"/>
  <c r="E52" i="45"/>
  <c r="E46" i="43" l="1"/>
  <c r="E56" i="43" l="1"/>
  <c r="E55" i="43"/>
  <c r="E54" i="43"/>
  <c r="E40" i="43"/>
  <c r="E38" i="43"/>
  <c r="D41" i="43" s="1"/>
  <c r="E33" i="43"/>
  <c r="E34" i="43" s="1"/>
  <c r="E22" i="43"/>
  <c r="E21" i="43"/>
  <c r="E20" i="43"/>
  <c r="E18" i="43"/>
  <c r="E16" i="43"/>
  <c r="E41" i="43" l="1"/>
  <c r="E42" i="43" s="1"/>
  <c r="E23" i="43"/>
  <c r="E50" i="43" l="1"/>
  <c r="E58" i="43" l="1"/>
  <c r="J978" i="5" l="1"/>
  <c r="I978" i="5"/>
  <c r="J977" i="5"/>
  <c r="I977" i="5"/>
  <c r="J976" i="5"/>
  <c r="I976" i="5"/>
  <c r="J975" i="5"/>
  <c r="I975" i="5"/>
  <c r="J974" i="5"/>
  <c r="I974" i="5"/>
  <c r="J973" i="5"/>
  <c r="I973" i="5"/>
  <c r="J972" i="5"/>
  <c r="I972" i="5"/>
  <c r="J971" i="5"/>
  <c r="I971" i="5"/>
  <c r="J970" i="5"/>
  <c r="I970" i="5"/>
  <c r="J969" i="5"/>
  <c r="I969" i="5"/>
  <c r="J968" i="5"/>
  <c r="I968" i="5"/>
  <c r="J967" i="5"/>
  <c r="I967" i="5"/>
  <c r="J966" i="5"/>
  <c r="I966" i="5"/>
  <c r="J965" i="5"/>
  <c r="I965" i="5"/>
  <c r="J964" i="5"/>
  <c r="I964" i="5"/>
  <c r="J963" i="5"/>
  <c r="I963" i="5"/>
  <c r="J962" i="5"/>
  <c r="I962" i="5"/>
  <c r="J961" i="5"/>
  <c r="I961" i="5"/>
  <c r="J960" i="5"/>
  <c r="I960" i="5"/>
  <c r="J959" i="5"/>
  <c r="I959" i="5"/>
  <c r="J958" i="5"/>
  <c r="I958" i="5"/>
  <c r="J957" i="5"/>
  <c r="I957" i="5"/>
  <c r="J956" i="5"/>
  <c r="I956" i="5"/>
  <c r="J955" i="5"/>
  <c r="I955" i="5"/>
  <c r="J954" i="5"/>
  <c r="I954" i="5"/>
  <c r="J953" i="5"/>
  <c r="I953" i="5"/>
  <c r="J952" i="5"/>
  <c r="I952" i="5"/>
  <c r="J951" i="5"/>
  <c r="I951" i="5"/>
  <c r="J950" i="5"/>
  <c r="I950" i="5"/>
  <c r="J949" i="5"/>
  <c r="I949" i="5"/>
  <c r="J948" i="5"/>
  <c r="I948" i="5"/>
  <c r="J947" i="5"/>
  <c r="I947" i="5"/>
  <c r="J946" i="5"/>
  <c r="I946" i="5"/>
  <c r="J945" i="5"/>
  <c r="I945" i="5"/>
  <c r="J944" i="5"/>
  <c r="I944" i="5"/>
  <c r="J943" i="5"/>
  <c r="I943" i="5"/>
  <c r="J942" i="5"/>
  <c r="I942" i="5"/>
  <c r="J941" i="5"/>
  <c r="I941" i="5"/>
  <c r="J940" i="5"/>
  <c r="I940" i="5"/>
  <c r="J939" i="5"/>
  <c r="I939" i="5"/>
  <c r="J938" i="5"/>
  <c r="I938" i="5"/>
  <c r="J937" i="5"/>
  <c r="I937" i="5"/>
  <c r="J936" i="5"/>
  <c r="I936" i="5"/>
  <c r="J935" i="5"/>
  <c r="I935" i="5"/>
  <c r="J934" i="5"/>
  <c r="I934" i="5"/>
  <c r="J933" i="5"/>
  <c r="I933" i="5"/>
  <c r="J932" i="5"/>
  <c r="I932" i="5"/>
  <c r="J931" i="5"/>
  <c r="I931" i="5"/>
  <c r="J930" i="5"/>
  <c r="I930" i="5"/>
  <c r="J929" i="5"/>
  <c r="I929" i="5"/>
  <c r="J928" i="5"/>
  <c r="I928" i="5"/>
  <c r="J927" i="5"/>
  <c r="I927" i="5"/>
  <c r="J926" i="5"/>
  <c r="I926" i="5"/>
  <c r="J925" i="5"/>
  <c r="I925" i="5"/>
  <c r="J924" i="5"/>
  <c r="I924" i="5"/>
  <c r="J923" i="5"/>
  <c r="I923" i="5"/>
  <c r="J922" i="5"/>
  <c r="I922" i="5"/>
  <c r="J921" i="5"/>
  <c r="I921" i="5"/>
  <c r="J920" i="5"/>
  <c r="I920" i="5"/>
  <c r="J919" i="5"/>
  <c r="I919" i="5"/>
  <c r="J918" i="5"/>
  <c r="I918" i="5"/>
  <c r="J917" i="5"/>
  <c r="I917" i="5"/>
  <c r="J916" i="5"/>
  <c r="I916" i="5"/>
  <c r="J915" i="5"/>
  <c r="I915" i="5"/>
  <c r="J914" i="5"/>
  <c r="I914" i="5"/>
  <c r="J913" i="5"/>
  <c r="I913" i="5"/>
  <c r="J912" i="5"/>
  <c r="I912" i="5"/>
  <c r="J911" i="5"/>
  <c r="I911" i="5"/>
  <c r="J910" i="5"/>
  <c r="I910" i="5"/>
  <c r="J909" i="5"/>
  <c r="I909" i="5"/>
  <c r="J908" i="5"/>
  <c r="I908" i="5"/>
  <c r="J907" i="5"/>
  <c r="I907" i="5"/>
  <c r="J906" i="5"/>
  <c r="I906" i="5"/>
  <c r="J905" i="5"/>
  <c r="I905" i="5"/>
  <c r="J904" i="5"/>
  <c r="I904" i="5"/>
  <c r="J903" i="5"/>
  <c r="I903" i="5"/>
  <c r="J902" i="5"/>
  <c r="I902" i="5"/>
  <c r="J901" i="5"/>
  <c r="I901" i="5"/>
  <c r="J900" i="5"/>
  <c r="I900" i="5"/>
  <c r="J899" i="5"/>
  <c r="I899" i="5"/>
  <c r="J898" i="5"/>
  <c r="I898" i="5"/>
  <c r="J897" i="5"/>
  <c r="I897" i="5"/>
  <c r="J896" i="5"/>
  <c r="I896" i="5"/>
  <c r="J895" i="5"/>
  <c r="I895" i="5"/>
  <c r="J894" i="5"/>
  <c r="I894" i="5"/>
  <c r="J893" i="5"/>
  <c r="I893" i="5"/>
  <c r="J892" i="5"/>
  <c r="I892" i="5"/>
  <c r="J891" i="5"/>
  <c r="I891" i="5"/>
  <c r="J890" i="5"/>
  <c r="I890" i="5"/>
  <c r="J889" i="5"/>
  <c r="I889" i="5"/>
  <c r="J888" i="5"/>
  <c r="I888" i="5"/>
  <c r="J887" i="5"/>
  <c r="I887" i="5"/>
  <c r="J886" i="5"/>
  <c r="I886" i="5"/>
  <c r="J885" i="5"/>
  <c r="I885" i="5"/>
  <c r="J884" i="5"/>
  <c r="I884" i="5"/>
  <c r="J883" i="5"/>
  <c r="I883" i="5"/>
  <c r="J882" i="5"/>
  <c r="I882" i="5"/>
  <c r="J881" i="5"/>
  <c r="I881" i="5"/>
  <c r="J880" i="5"/>
  <c r="I880" i="5"/>
  <c r="J879" i="5"/>
  <c r="I879" i="5"/>
  <c r="J878" i="5"/>
  <c r="I878" i="5"/>
  <c r="J877" i="5"/>
  <c r="I877" i="5"/>
  <c r="J876" i="5"/>
  <c r="I876" i="5"/>
  <c r="J875" i="5"/>
  <c r="I875" i="5"/>
  <c r="J874" i="5"/>
  <c r="I874" i="5"/>
  <c r="J873" i="5"/>
  <c r="I873" i="5"/>
  <c r="J872" i="5"/>
  <c r="I872" i="5"/>
  <c r="J871" i="5"/>
  <c r="I871" i="5"/>
  <c r="J870" i="5"/>
  <c r="I870" i="5"/>
  <c r="J869" i="5"/>
  <c r="I869" i="5"/>
  <c r="J868" i="5"/>
  <c r="I868" i="5"/>
  <c r="J867" i="5"/>
  <c r="I867" i="5"/>
  <c r="J866" i="5"/>
  <c r="I866" i="5"/>
  <c r="J865" i="5"/>
  <c r="I865" i="5"/>
  <c r="J864" i="5"/>
  <c r="I864" i="5"/>
  <c r="J863" i="5"/>
  <c r="I863" i="5"/>
  <c r="J862" i="5"/>
  <c r="I862" i="5"/>
  <c r="J861" i="5"/>
  <c r="I861" i="5"/>
  <c r="J860" i="5"/>
  <c r="I860" i="5"/>
  <c r="J859" i="5"/>
  <c r="I859" i="5"/>
  <c r="J858" i="5"/>
  <c r="I858" i="5"/>
  <c r="J857" i="5"/>
  <c r="I857" i="5"/>
  <c r="J856" i="5"/>
  <c r="I856" i="5"/>
  <c r="J855" i="5"/>
  <c r="I855" i="5"/>
  <c r="J854" i="5"/>
  <c r="I854" i="5"/>
  <c r="J853" i="5"/>
  <c r="I853" i="5"/>
  <c r="J852" i="5"/>
  <c r="I852" i="5"/>
  <c r="J851" i="5"/>
  <c r="I851" i="5"/>
  <c r="J850" i="5"/>
  <c r="I850" i="5"/>
  <c r="J849" i="5"/>
  <c r="I849" i="5"/>
  <c r="J848" i="5"/>
  <c r="I848" i="5"/>
  <c r="J847" i="5"/>
  <c r="I847" i="5"/>
  <c r="J846" i="5"/>
  <c r="I846" i="5"/>
  <c r="J845" i="5"/>
  <c r="I845" i="5"/>
  <c r="J844" i="5"/>
  <c r="I844" i="5"/>
  <c r="J843" i="5"/>
  <c r="I843" i="5"/>
  <c r="J842" i="5"/>
  <c r="I842" i="5"/>
  <c r="J841" i="5"/>
  <c r="I841" i="5"/>
  <c r="J840" i="5"/>
  <c r="I840" i="5"/>
  <c r="J839" i="5"/>
  <c r="I839" i="5"/>
  <c r="J838" i="5"/>
  <c r="I838" i="5"/>
  <c r="J837" i="5"/>
  <c r="I837" i="5"/>
  <c r="J836" i="5"/>
  <c r="I836" i="5"/>
  <c r="J835" i="5"/>
  <c r="I835" i="5"/>
  <c r="J834" i="5"/>
  <c r="I834" i="5"/>
  <c r="J833" i="5"/>
  <c r="I833" i="5"/>
  <c r="J832" i="5"/>
  <c r="I832" i="5"/>
  <c r="J831" i="5"/>
  <c r="I831" i="5"/>
  <c r="J830" i="5"/>
  <c r="I830" i="5"/>
  <c r="J829" i="5"/>
  <c r="I829" i="5"/>
  <c r="J828" i="5"/>
  <c r="I828" i="5"/>
  <c r="J827" i="5"/>
  <c r="I827" i="5"/>
  <c r="J826" i="5"/>
  <c r="I826" i="5"/>
  <c r="J825" i="5"/>
  <c r="I825" i="5"/>
  <c r="J824" i="5"/>
  <c r="I824" i="5"/>
  <c r="J823" i="5"/>
  <c r="I823" i="5"/>
  <c r="J822" i="5"/>
  <c r="I822" i="5"/>
  <c r="J821" i="5"/>
  <c r="I821" i="5"/>
  <c r="J820" i="5"/>
  <c r="I820" i="5"/>
  <c r="J819" i="5"/>
  <c r="I819" i="5"/>
  <c r="J818" i="5"/>
  <c r="I818" i="5"/>
  <c r="J817" i="5"/>
  <c r="I817" i="5"/>
  <c r="J816" i="5"/>
  <c r="I816" i="5"/>
  <c r="J815" i="5"/>
  <c r="I815" i="5"/>
  <c r="J814" i="5"/>
  <c r="I814" i="5"/>
  <c r="J813" i="5"/>
  <c r="I813" i="5"/>
  <c r="J812" i="5"/>
  <c r="I812" i="5"/>
  <c r="J811" i="5"/>
  <c r="I811" i="5"/>
  <c r="J810" i="5"/>
  <c r="I810" i="5"/>
  <c r="J809" i="5"/>
  <c r="I809" i="5"/>
  <c r="J808" i="5"/>
  <c r="I808" i="5"/>
  <c r="J807" i="5"/>
  <c r="I807" i="5"/>
  <c r="J806" i="5"/>
  <c r="I806" i="5"/>
  <c r="J805" i="5"/>
  <c r="I805" i="5"/>
  <c r="J804" i="5"/>
  <c r="I804" i="5"/>
  <c r="J803" i="5"/>
  <c r="I803" i="5"/>
  <c r="J802" i="5"/>
  <c r="I802" i="5"/>
  <c r="J801" i="5"/>
  <c r="I801" i="5"/>
  <c r="J800" i="5"/>
  <c r="I800" i="5"/>
  <c r="J799" i="5"/>
  <c r="I799" i="5"/>
  <c r="J798" i="5"/>
  <c r="I798" i="5"/>
  <c r="J797" i="5"/>
  <c r="I797" i="5"/>
  <c r="J796" i="5"/>
  <c r="I796" i="5"/>
  <c r="J795" i="5"/>
  <c r="I795" i="5"/>
  <c r="J794" i="5"/>
  <c r="I794" i="5"/>
  <c r="J793" i="5"/>
  <c r="I793" i="5"/>
  <c r="J792" i="5"/>
  <c r="I792" i="5"/>
  <c r="J791" i="5"/>
  <c r="I791" i="5"/>
  <c r="J790" i="5"/>
  <c r="I790" i="5"/>
  <c r="J789" i="5"/>
  <c r="I789" i="5"/>
  <c r="J788" i="5"/>
  <c r="I788" i="5"/>
  <c r="J787" i="5"/>
  <c r="I787" i="5"/>
  <c r="J786" i="5"/>
  <c r="I786" i="5"/>
  <c r="J785" i="5"/>
  <c r="I785" i="5"/>
  <c r="J784" i="5"/>
  <c r="I784" i="5"/>
  <c r="J783" i="5"/>
  <c r="I783" i="5"/>
  <c r="J782" i="5"/>
  <c r="I782" i="5"/>
  <c r="J781" i="5"/>
  <c r="I781" i="5"/>
  <c r="J780" i="5"/>
  <c r="I780" i="5"/>
  <c r="J779" i="5"/>
  <c r="I779" i="5"/>
  <c r="J778" i="5"/>
  <c r="I778" i="5"/>
  <c r="J777" i="5"/>
  <c r="I777" i="5"/>
  <c r="J776" i="5"/>
  <c r="I776" i="5"/>
  <c r="J775" i="5"/>
  <c r="I775" i="5"/>
  <c r="J774" i="5"/>
  <c r="I774" i="5"/>
  <c r="J773" i="5"/>
  <c r="I773" i="5"/>
  <c r="J772" i="5"/>
  <c r="I772" i="5"/>
  <c r="J771" i="5"/>
  <c r="I771" i="5"/>
  <c r="J770" i="5"/>
  <c r="I770" i="5"/>
  <c r="J769" i="5"/>
  <c r="I769" i="5"/>
  <c r="J768" i="5"/>
  <c r="I768" i="5"/>
  <c r="J767" i="5"/>
  <c r="I767" i="5"/>
  <c r="J766" i="5"/>
  <c r="I766" i="5"/>
  <c r="J765" i="5"/>
  <c r="I765" i="5"/>
  <c r="J764" i="5"/>
  <c r="I764" i="5"/>
  <c r="J763" i="5"/>
  <c r="I763" i="5"/>
  <c r="J762" i="5"/>
  <c r="I762" i="5"/>
  <c r="J761" i="5"/>
  <c r="I761" i="5"/>
  <c r="J760" i="5"/>
  <c r="I760" i="5"/>
  <c r="J759" i="5"/>
  <c r="I759" i="5"/>
  <c r="J758" i="5"/>
  <c r="I758" i="5"/>
  <c r="J757" i="5"/>
  <c r="I757" i="5"/>
  <c r="J756" i="5"/>
  <c r="I756" i="5"/>
  <c r="J755" i="5"/>
  <c r="I755" i="5"/>
  <c r="J754" i="5"/>
  <c r="I754" i="5"/>
  <c r="J753" i="5"/>
  <c r="I753" i="5"/>
  <c r="J752" i="5"/>
  <c r="I752" i="5"/>
  <c r="J751" i="5"/>
  <c r="I751" i="5"/>
  <c r="J750" i="5"/>
  <c r="I750" i="5"/>
  <c r="J749" i="5"/>
  <c r="I749" i="5"/>
  <c r="J748" i="5"/>
  <c r="I748" i="5"/>
  <c r="J747" i="5"/>
  <c r="I747" i="5"/>
  <c r="J746" i="5"/>
  <c r="I746" i="5"/>
  <c r="J745" i="5"/>
  <c r="I745" i="5"/>
  <c r="J744" i="5"/>
  <c r="I744" i="5"/>
  <c r="J743" i="5"/>
  <c r="I743" i="5"/>
  <c r="J742" i="5"/>
  <c r="I742" i="5"/>
  <c r="J741" i="5"/>
  <c r="I741" i="5"/>
  <c r="J740" i="5"/>
  <c r="I740" i="5"/>
  <c r="J739" i="5"/>
  <c r="I739" i="5"/>
  <c r="J738" i="5"/>
  <c r="I738" i="5"/>
  <c r="J737" i="5"/>
  <c r="I737" i="5"/>
  <c r="J736" i="5"/>
  <c r="I736" i="5"/>
  <c r="J735" i="5"/>
  <c r="I735" i="5"/>
  <c r="J734" i="5"/>
  <c r="I734" i="5"/>
  <c r="J733" i="5"/>
  <c r="I733" i="5"/>
  <c r="J732" i="5"/>
  <c r="I732" i="5"/>
  <c r="J731" i="5"/>
  <c r="I731" i="5"/>
  <c r="J730" i="5"/>
  <c r="I730" i="5"/>
  <c r="J729" i="5"/>
  <c r="I729" i="5"/>
  <c r="J728" i="5"/>
  <c r="I728" i="5"/>
  <c r="J727" i="5"/>
  <c r="I727" i="5"/>
  <c r="J726" i="5"/>
  <c r="I726" i="5"/>
  <c r="J725" i="5"/>
  <c r="I725" i="5"/>
  <c r="J724" i="5"/>
  <c r="I724" i="5"/>
  <c r="J723" i="5"/>
  <c r="I723" i="5"/>
  <c r="J722" i="5"/>
  <c r="I722" i="5"/>
  <c r="J721" i="5"/>
  <c r="I721" i="5"/>
  <c r="J720" i="5"/>
  <c r="I720" i="5"/>
  <c r="J719" i="5"/>
  <c r="I719" i="5"/>
  <c r="J718" i="5"/>
  <c r="I718" i="5"/>
  <c r="J717" i="5"/>
  <c r="I717" i="5"/>
  <c r="J716" i="5"/>
  <c r="I716" i="5"/>
  <c r="J715" i="5"/>
  <c r="I715" i="5"/>
  <c r="J714" i="5"/>
  <c r="I714" i="5"/>
  <c r="J713" i="5"/>
  <c r="I713" i="5"/>
  <c r="J712" i="5"/>
  <c r="I712" i="5"/>
  <c r="J711" i="5"/>
  <c r="I711" i="5"/>
  <c r="J710" i="5"/>
  <c r="I710" i="5"/>
  <c r="J709" i="5"/>
  <c r="I709" i="5"/>
  <c r="J708" i="5"/>
  <c r="I708" i="5"/>
  <c r="J707" i="5"/>
  <c r="I707" i="5"/>
  <c r="J706" i="5"/>
  <c r="I706" i="5"/>
  <c r="J705" i="5"/>
  <c r="I705" i="5"/>
  <c r="J704" i="5"/>
  <c r="I704" i="5"/>
  <c r="J703" i="5"/>
  <c r="I703" i="5"/>
  <c r="J702" i="5"/>
  <c r="I702" i="5"/>
  <c r="J701" i="5"/>
  <c r="I701" i="5"/>
  <c r="J700" i="5"/>
  <c r="I700" i="5"/>
  <c r="J699" i="5"/>
  <c r="I699" i="5"/>
  <c r="J698" i="5"/>
  <c r="I698" i="5"/>
  <c r="J697" i="5"/>
  <c r="I697" i="5"/>
  <c r="J696" i="5"/>
  <c r="I696" i="5"/>
  <c r="J695" i="5"/>
  <c r="I695" i="5"/>
  <c r="J694" i="5"/>
  <c r="I694" i="5"/>
  <c r="J693" i="5"/>
  <c r="I693" i="5"/>
  <c r="J692" i="5"/>
  <c r="I692" i="5"/>
  <c r="J691" i="5"/>
  <c r="I691" i="5"/>
  <c r="J690" i="5"/>
  <c r="I690" i="5"/>
  <c r="J689" i="5"/>
  <c r="I689" i="5"/>
  <c r="J688" i="5"/>
  <c r="I688" i="5"/>
  <c r="J687" i="5"/>
  <c r="I687" i="5"/>
  <c r="J686" i="5"/>
  <c r="I686" i="5"/>
  <c r="J685" i="5"/>
  <c r="I685" i="5"/>
  <c r="J684" i="5"/>
  <c r="I684" i="5"/>
  <c r="J683" i="5"/>
  <c r="I683" i="5"/>
  <c r="J682" i="5"/>
  <c r="I682" i="5"/>
  <c r="J681" i="5"/>
  <c r="I681" i="5"/>
  <c r="J680" i="5"/>
  <c r="I680" i="5"/>
  <c r="J679" i="5"/>
  <c r="I679" i="5"/>
  <c r="J678" i="5"/>
  <c r="I678" i="5"/>
  <c r="J677" i="5"/>
  <c r="I677" i="5"/>
  <c r="J676" i="5"/>
  <c r="I676" i="5"/>
  <c r="J675" i="5"/>
  <c r="I675" i="5"/>
  <c r="J674" i="5"/>
  <c r="I674" i="5"/>
  <c r="J673" i="5"/>
  <c r="I673" i="5"/>
  <c r="J672" i="5"/>
  <c r="I672" i="5"/>
  <c r="J671" i="5"/>
  <c r="I671" i="5"/>
  <c r="J670" i="5"/>
  <c r="I670" i="5"/>
  <c r="J669" i="5"/>
  <c r="I669" i="5"/>
  <c r="J668" i="5"/>
  <c r="I668" i="5"/>
  <c r="J667" i="5"/>
  <c r="I667" i="5"/>
  <c r="J666" i="5"/>
  <c r="I666" i="5"/>
  <c r="J665" i="5"/>
  <c r="I665" i="5"/>
  <c r="J664" i="5"/>
  <c r="I664" i="5"/>
  <c r="J663" i="5"/>
  <c r="I663" i="5"/>
  <c r="J662" i="5"/>
  <c r="I662" i="5"/>
  <c r="J661" i="5"/>
  <c r="I661" i="5"/>
  <c r="J660" i="5"/>
  <c r="I660" i="5"/>
  <c r="J659" i="5"/>
  <c r="I659" i="5"/>
  <c r="J658" i="5"/>
  <c r="I658" i="5"/>
  <c r="J657" i="5"/>
  <c r="I657" i="5"/>
  <c r="J656" i="5"/>
  <c r="I656" i="5"/>
  <c r="J655" i="5"/>
  <c r="I655" i="5"/>
  <c r="J654" i="5"/>
  <c r="I654" i="5"/>
  <c r="J653" i="5"/>
  <c r="I653" i="5"/>
  <c r="J652" i="5"/>
  <c r="I652" i="5"/>
  <c r="J651" i="5"/>
  <c r="I651" i="5"/>
  <c r="J650" i="5"/>
  <c r="I650" i="5"/>
  <c r="J649" i="5"/>
  <c r="I649" i="5"/>
  <c r="J648" i="5"/>
  <c r="I648" i="5"/>
  <c r="J647" i="5"/>
  <c r="I647" i="5"/>
  <c r="J646" i="5"/>
  <c r="I646" i="5"/>
  <c r="J645" i="5"/>
  <c r="I645" i="5"/>
  <c r="J644" i="5"/>
  <c r="I644" i="5"/>
  <c r="J643" i="5"/>
  <c r="I643" i="5"/>
  <c r="J642" i="5"/>
  <c r="I642" i="5"/>
  <c r="J641" i="5"/>
  <c r="I641" i="5"/>
  <c r="J640" i="5"/>
  <c r="I640" i="5"/>
  <c r="J639" i="5"/>
  <c r="I639" i="5"/>
  <c r="J638" i="5"/>
  <c r="I638" i="5"/>
  <c r="J637" i="5"/>
  <c r="I637" i="5"/>
  <c r="J636" i="5"/>
  <c r="I636" i="5"/>
  <c r="J635" i="5"/>
  <c r="I635" i="5"/>
  <c r="J634" i="5"/>
  <c r="I634" i="5"/>
  <c r="J633" i="5"/>
  <c r="I633" i="5"/>
  <c r="J632" i="5"/>
  <c r="I632" i="5"/>
  <c r="J631" i="5"/>
  <c r="I631" i="5"/>
  <c r="J630" i="5"/>
  <c r="I630" i="5"/>
  <c r="J629" i="5"/>
  <c r="I629" i="5"/>
  <c r="J628" i="5"/>
  <c r="I628" i="5"/>
  <c r="J627" i="5"/>
  <c r="I627" i="5"/>
  <c r="J626" i="5"/>
  <c r="I626" i="5"/>
  <c r="J625" i="5"/>
  <c r="I625" i="5"/>
  <c r="J624" i="5"/>
  <c r="I624" i="5"/>
  <c r="J623" i="5"/>
  <c r="I623" i="5"/>
  <c r="J622" i="5"/>
  <c r="I622" i="5"/>
  <c r="J621" i="5"/>
  <c r="I621" i="5"/>
  <c r="J620" i="5"/>
  <c r="I620" i="5"/>
  <c r="J619" i="5"/>
  <c r="I619" i="5"/>
  <c r="J618" i="5"/>
  <c r="I618" i="5"/>
  <c r="J617" i="5"/>
  <c r="I617" i="5"/>
  <c r="J616" i="5"/>
  <c r="I616" i="5"/>
  <c r="J615" i="5"/>
  <c r="I615" i="5"/>
  <c r="J614" i="5"/>
  <c r="I614" i="5"/>
  <c r="J613" i="5"/>
  <c r="I613" i="5"/>
  <c r="J612" i="5"/>
  <c r="I612" i="5"/>
  <c r="J611" i="5"/>
  <c r="I611" i="5"/>
  <c r="J610" i="5"/>
  <c r="I610" i="5"/>
  <c r="J609" i="5"/>
  <c r="I609" i="5"/>
  <c r="J608" i="5"/>
  <c r="I608" i="5"/>
  <c r="J607" i="5"/>
  <c r="I607" i="5"/>
  <c r="J606" i="5"/>
  <c r="I606" i="5"/>
  <c r="J605" i="5"/>
  <c r="I605" i="5"/>
  <c r="J604" i="5"/>
  <c r="I604" i="5"/>
  <c r="J603" i="5"/>
  <c r="I603" i="5"/>
  <c r="J602" i="5"/>
  <c r="I602" i="5"/>
  <c r="J601" i="5"/>
  <c r="I601" i="5"/>
  <c r="J600" i="5"/>
  <c r="I600" i="5"/>
  <c r="J599" i="5"/>
  <c r="I599" i="5"/>
  <c r="J598" i="5"/>
  <c r="I598" i="5"/>
  <c r="J597" i="5"/>
  <c r="I597" i="5"/>
  <c r="J596" i="5"/>
  <c r="I596" i="5"/>
  <c r="J595" i="5"/>
  <c r="I595" i="5"/>
  <c r="J594" i="5"/>
  <c r="I594" i="5"/>
  <c r="J593" i="5"/>
  <c r="I593" i="5"/>
  <c r="J592" i="5"/>
  <c r="I592" i="5"/>
  <c r="J591" i="5"/>
  <c r="I591" i="5"/>
  <c r="J590" i="5"/>
  <c r="I590" i="5"/>
  <c r="J589" i="5"/>
  <c r="I589" i="5"/>
  <c r="J588" i="5"/>
  <c r="I588" i="5"/>
  <c r="J587" i="5"/>
  <c r="I587" i="5"/>
  <c r="J586" i="5"/>
  <c r="I586" i="5"/>
  <c r="J585" i="5"/>
  <c r="I585" i="5"/>
  <c r="J584" i="5"/>
  <c r="I584" i="5"/>
  <c r="J583" i="5"/>
  <c r="I583" i="5"/>
  <c r="J582" i="5"/>
  <c r="I582" i="5"/>
  <c r="J581" i="5"/>
  <c r="I581" i="5"/>
  <c r="J580" i="5"/>
  <c r="I580" i="5"/>
  <c r="J579" i="5"/>
  <c r="I579" i="5"/>
  <c r="J578" i="5"/>
  <c r="I578" i="5"/>
  <c r="J577" i="5"/>
  <c r="I577" i="5"/>
  <c r="J576" i="5"/>
  <c r="I576" i="5"/>
  <c r="J575" i="5"/>
  <c r="I575" i="5"/>
  <c r="J574" i="5"/>
  <c r="I574" i="5"/>
  <c r="J573" i="5"/>
  <c r="I573" i="5"/>
  <c r="J572" i="5"/>
  <c r="I572" i="5"/>
  <c r="J571" i="5"/>
  <c r="I571" i="5"/>
  <c r="J570" i="5"/>
  <c r="I570" i="5"/>
  <c r="J569" i="5"/>
  <c r="I569" i="5"/>
  <c r="J568" i="5"/>
  <c r="I568" i="5"/>
  <c r="J567" i="5"/>
  <c r="I567" i="5"/>
  <c r="J566" i="5"/>
  <c r="I566" i="5"/>
  <c r="J565" i="5"/>
  <c r="I565" i="5"/>
  <c r="J564" i="5"/>
  <c r="I564" i="5"/>
  <c r="J563" i="5"/>
  <c r="I563" i="5"/>
  <c r="J562" i="5"/>
  <c r="I562" i="5"/>
  <c r="J561" i="5"/>
  <c r="I561" i="5"/>
  <c r="J560" i="5"/>
  <c r="I560" i="5"/>
  <c r="J559" i="5"/>
  <c r="I559" i="5"/>
  <c r="J558" i="5"/>
  <c r="I558" i="5"/>
  <c r="J557" i="5"/>
  <c r="I557" i="5"/>
  <c r="J556" i="5"/>
  <c r="I556" i="5"/>
  <c r="J555" i="5"/>
  <c r="I555" i="5"/>
  <c r="J554" i="5"/>
  <c r="I554" i="5"/>
  <c r="J553" i="5"/>
  <c r="I553" i="5"/>
  <c r="J552" i="5"/>
  <c r="I552" i="5"/>
  <c r="J551" i="5"/>
  <c r="I551" i="5"/>
  <c r="J550" i="5"/>
  <c r="I550" i="5"/>
  <c r="J549" i="5"/>
  <c r="I549" i="5"/>
  <c r="J548" i="5"/>
  <c r="I548" i="5"/>
  <c r="J547" i="5"/>
  <c r="I547" i="5"/>
  <c r="J546" i="5"/>
  <c r="I546" i="5"/>
  <c r="J545" i="5"/>
  <c r="I545" i="5"/>
  <c r="J544" i="5"/>
  <c r="I544" i="5"/>
  <c r="J543" i="5"/>
  <c r="I543" i="5"/>
  <c r="J542" i="5"/>
  <c r="I542" i="5"/>
  <c r="J541" i="5"/>
  <c r="I541" i="5"/>
  <c r="J540" i="5"/>
  <c r="I540" i="5"/>
  <c r="J539" i="5"/>
  <c r="I539" i="5"/>
  <c r="J538" i="5"/>
  <c r="I538" i="5"/>
  <c r="J537" i="5"/>
  <c r="I537" i="5"/>
  <c r="J536" i="5"/>
  <c r="I536" i="5"/>
  <c r="J535" i="5"/>
  <c r="I535" i="5"/>
  <c r="J534" i="5"/>
  <c r="I534" i="5"/>
  <c r="J533" i="5"/>
  <c r="I533" i="5"/>
  <c r="J532" i="5"/>
  <c r="I532" i="5"/>
  <c r="J531" i="5"/>
  <c r="I531" i="5"/>
  <c r="J530" i="5"/>
  <c r="I530" i="5"/>
  <c r="J529" i="5"/>
  <c r="I529" i="5"/>
  <c r="J528" i="5"/>
  <c r="I528" i="5"/>
  <c r="J527" i="5"/>
  <c r="I527" i="5"/>
  <c r="J526" i="5"/>
  <c r="I526" i="5"/>
  <c r="J525" i="5"/>
  <c r="I525" i="5"/>
  <c r="J524" i="5"/>
  <c r="I524" i="5"/>
  <c r="J523" i="5"/>
  <c r="I523" i="5"/>
  <c r="J522" i="5"/>
  <c r="I522" i="5"/>
  <c r="J521" i="5"/>
  <c r="I521" i="5"/>
  <c r="J520" i="5"/>
  <c r="I520" i="5"/>
  <c r="J519" i="5"/>
  <c r="I519" i="5"/>
  <c r="J518" i="5"/>
  <c r="I518" i="5"/>
  <c r="J517" i="5"/>
  <c r="I517" i="5"/>
  <c r="J516" i="5"/>
  <c r="I516" i="5"/>
  <c r="J515" i="5"/>
  <c r="I515" i="5"/>
  <c r="J514" i="5"/>
  <c r="I514" i="5"/>
  <c r="J513" i="5"/>
  <c r="I513" i="5"/>
  <c r="J512" i="5"/>
  <c r="I512" i="5"/>
  <c r="J511" i="5"/>
  <c r="I511" i="5"/>
  <c r="J510" i="5"/>
  <c r="I510" i="5"/>
  <c r="J509" i="5"/>
  <c r="I509" i="5"/>
  <c r="J508" i="5"/>
  <c r="I508" i="5"/>
  <c r="J507" i="5"/>
  <c r="I507" i="5"/>
  <c r="J506" i="5"/>
  <c r="I506" i="5"/>
  <c r="J505" i="5"/>
  <c r="I505" i="5"/>
  <c r="J504" i="5"/>
  <c r="I504" i="5"/>
  <c r="J503" i="5"/>
  <c r="I503" i="5"/>
  <c r="J502" i="5"/>
  <c r="I502" i="5"/>
  <c r="J501" i="5"/>
  <c r="I501" i="5"/>
  <c r="J500" i="5"/>
  <c r="I500" i="5"/>
  <c r="J499" i="5"/>
  <c r="I499" i="5"/>
  <c r="J498" i="5"/>
  <c r="I498" i="5"/>
  <c r="J497" i="5"/>
  <c r="I497" i="5"/>
  <c r="J496" i="5"/>
  <c r="I496" i="5"/>
  <c r="J495" i="5"/>
  <c r="I495" i="5"/>
  <c r="J494" i="5"/>
  <c r="I494" i="5"/>
  <c r="J493" i="5"/>
  <c r="I493" i="5"/>
  <c r="J492" i="5"/>
  <c r="I492" i="5"/>
  <c r="J491" i="5"/>
  <c r="I491" i="5"/>
  <c r="J490" i="5"/>
  <c r="I490" i="5"/>
  <c r="J489" i="5"/>
  <c r="I489" i="5"/>
  <c r="J488" i="5"/>
  <c r="I488" i="5"/>
  <c r="J487" i="5"/>
  <c r="I487" i="5"/>
  <c r="J486" i="5"/>
  <c r="I486" i="5"/>
  <c r="J485" i="5"/>
  <c r="I485" i="5"/>
  <c r="J484" i="5"/>
  <c r="I484" i="5"/>
  <c r="J483" i="5"/>
  <c r="I483" i="5"/>
  <c r="J482" i="5"/>
  <c r="I482" i="5"/>
  <c r="J481" i="5"/>
  <c r="I481" i="5"/>
  <c r="J480" i="5"/>
  <c r="I480" i="5"/>
  <c r="J479" i="5"/>
  <c r="I479" i="5"/>
  <c r="J478" i="5"/>
  <c r="I478" i="5"/>
  <c r="J477" i="5"/>
  <c r="I477" i="5"/>
  <c r="J476" i="5"/>
  <c r="I476" i="5"/>
  <c r="J475" i="5"/>
  <c r="I475" i="5"/>
  <c r="J474" i="5"/>
  <c r="I474" i="5"/>
  <c r="J473" i="5"/>
  <c r="I473" i="5"/>
  <c r="J472" i="5"/>
  <c r="I472" i="5"/>
  <c r="J471" i="5"/>
  <c r="I471" i="5"/>
  <c r="J470" i="5"/>
  <c r="I470" i="5"/>
  <c r="J469" i="5"/>
  <c r="I469" i="5"/>
  <c r="J468" i="5"/>
  <c r="I468" i="5"/>
  <c r="J467" i="5"/>
  <c r="I467" i="5"/>
  <c r="J466" i="5"/>
  <c r="I466" i="5"/>
  <c r="J465" i="5"/>
  <c r="I465" i="5"/>
  <c r="J464" i="5"/>
  <c r="I464" i="5"/>
  <c r="J463" i="5"/>
  <c r="I463" i="5"/>
  <c r="J462" i="5"/>
  <c r="I462" i="5"/>
  <c r="J461" i="5"/>
  <c r="I461" i="5"/>
  <c r="J460" i="5"/>
  <c r="I460" i="5"/>
  <c r="J459" i="5"/>
  <c r="I459" i="5"/>
  <c r="J458" i="5"/>
  <c r="I458" i="5"/>
  <c r="J457" i="5"/>
  <c r="I457" i="5"/>
  <c r="J456" i="5"/>
  <c r="I456" i="5"/>
  <c r="J455" i="5"/>
  <c r="I455" i="5"/>
  <c r="J454" i="5"/>
  <c r="I454" i="5"/>
  <c r="J453" i="5"/>
  <c r="I453" i="5"/>
  <c r="J452" i="5"/>
  <c r="I452" i="5"/>
  <c r="J451" i="5"/>
  <c r="I451" i="5"/>
  <c r="J450" i="5"/>
  <c r="I450" i="5"/>
  <c r="J449" i="5"/>
  <c r="I449" i="5"/>
  <c r="J448" i="5"/>
  <c r="I448" i="5"/>
  <c r="J447" i="5"/>
  <c r="I447" i="5"/>
  <c r="J446" i="5"/>
  <c r="I446" i="5"/>
  <c r="J445" i="5"/>
  <c r="I445" i="5"/>
  <c r="J444" i="5"/>
  <c r="I444" i="5"/>
  <c r="J443" i="5"/>
  <c r="I443" i="5"/>
  <c r="J442" i="5"/>
  <c r="I442" i="5"/>
  <c r="J441" i="5"/>
  <c r="I441" i="5"/>
  <c r="J440" i="5"/>
  <c r="I440" i="5"/>
  <c r="J439" i="5"/>
  <c r="I439" i="5"/>
  <c r="J438" i="5"/>
  <c r="I438" i="5"/>
  <c r="J437" i="5"/>
  <c r="I437" i="5"/>
  <c r="J436" i="5"/>
  <c r="I436" i="5"/>
  <c r="J435" i="5"/>
  <c r="I435" i="5"/>
  <c r="J434" i="5"/>
  <c r="I434" i="5"/>
  <c r="J433" i="5"/>
  <c r="I433" i="5"/>
  <c r="J432" i="5"/>
  <c r="I432" i="5"/>
  <c r="J431" i="5"/>
  <c r="I431" i="5"/>
  <c r="J430" i="5"/>
  <c r="I430" i="5"/>
  <c r="J429" i="5"/>
  <c r="I429" i="5"/>
  <c r="J428" i="5"/>
  <c r="I428" i="5"/>
  <c r="J427" i="5"/>
  <c r="I427" i="5"/>
  <c r="J426" i="5"/>
  <c r="I426" i="5"/>
  <c r="J425" i="5"/>
  <c r="I425" i="5"/>
  <c r="J424" i="5"/>
  <c r="I424" i="5"/>
  <c r="J423" i="5"/>
  <c r="I423" i="5"/>
  <c r="J422" i="5"/>
  <c r="I422" i="5"/>
  <c r="J421" i="5"/>
  <c r="I421" i="5"/>
  <c r="J420" i="5"/>
  <c r="I420" i="5"/>
  <c r="J419" i="5"/>
  <c r="I419" i="5"/>
  <c r="J418" i="5"/>
  <c r="I418" i="5"/>
  <c r="J417" i="5"/>
  <c r="I417" i="5"/>
  <c r="J416" i="5"/>
  <c r="I416" i="5"/>
  <c r="J415" i="5"/>
  <c r="I415" i="5"/>
  <c r="J414" i="5"/>
  <c r="I414" i="5"/>
  <c r="J413" i="5"/>
  <c r="I413" i="5"/>
  <c r="J412" i="5"/>
  <c r="I412" i="5"/>
  <c r="J411" i="5"/>
  <c r="I411" i="5"/>
  <c r="J410" i="5"/>
  <c r="I410" i="5"/>
  <c r="J409" i="5"/>
  <c r="I409" i="5"/>
  <c r="J408" i="5"/>
  <c r="I408" i="5"/>
  <c r="J407" i="5"/>
  <c r="I407" i="5"/>
  <c r="J406" i="5"/>
  <c r="I406" i="5"/>
  <c r="J405" i="5"/>
  <c r="I405" i="5"/>
  <c r="J404" i="5"/>
  <c r="I404" i="5"/>
  <c r="J403" i="5"/>
  <c r="I403" i="5"/>
  <c r="J402" i="5"/>
  <c r="I402" i="5"/>
  <c r="J401" i="5"/>
  <c r="I401" i="5"/>
  <c r="J400" i="5"/>
  <c r="I400" i="5"/>
  <c r="J399" i="5"/>
  <c r="I399" i="5"/>
  <c r="J398" i="5"/>
  <c r="I398" i="5"/>
  <c r="J397" i="5"/>
  <c r="I397" i="5"/>
  <c r="J396" i="5"/>
  <c r="I396" i="5"/>
  <c r="J395" i="5"/>
  <c r="I395" i="5"/>
  <c r="J394" i="5"/>
  <c r="I394" i="5"/>
  <c r="J393" i="5"/>
  <c r="I393" i="5"/>
  <c r="J392" i="5"/>
  <c r="I392" i="5"/>
  <c r="J391" i="5"/>
  <c r="I391" i="5"/>
  <c r="J390" i="5"/>
  <c r="I390" i="5"/>
  <c r="J389" i="5"/>
  <c r="I389" i="5"/>
  <c r="J388" i="5"/>
  <c r="I388" i="5"/>
  <c r="J387" i="5"/>
  <c r="I387" i="5"/>
  <c r="J386" i="5"/>
  <c r="I386" i="5"/>
  <c r="J385" i="5"/>
  <c r="I385" i="5"/>
  <c r="J384" i="5"/>
  <c r="I384" i="5"/>
  <c r="J383" i="5"/>
  <c r="I383" i="5"/>
  <c r="J382" i="5"/>
  <c r="I382" i="5"/>
  <c r="J381" i="5"/>
  <c r="I381" i="5"/>
  <c r="J380" i="5"/>
  <c r="I380" i="5"/>
  <c r="J379" i="5"/>
  <c r="I379" i="5"/>
  <c r="J378" i="5"/>
  <c r="I378" i="5"/>
  <c r="J377" i="5"/>
  <c r="I377" i="5"/>
  <c r="J376" i="5"/>
  <c r="I376" i="5"/>
  <c r="J375" i="5"/>
  <c r="I375" i="5"/>
  <c r="J374" i="5"/>
  <c r="I374" i="5"/>
  <c r="J373" i="5"/>
  <c r="I373" i="5"/>
  <c r="J372" i="5"/>
  <c r="I372" i="5"/>
  <c r="J371" i="5"/>
  <c r="I371" i="5"/>
  <c r="J370" i="5"/>
  <c r="I370" i="5"/>
  <c r="J369" i="5"/>
  <c r="I369" i="5"/>
  <c r="J368" i="5"/>
  <c r="I368" i="5"/>
  <c r="J367" i="5"/>
  <c r="I367" i="5"/>
  <c r="J366" i="5"/>
  <c r="I366" i="5"/>
  <c r="J365" i="5"/>
  <c r="I365" i="5"/>
  <c r="J364" i="5"/>
  <c r="I364" i="5"/>
  <c r="J363" i="5"/>
  <c r="I363" i="5"/>
  <c r="J362" i="5"/>
  <c r="I362" i="5"/>
  <c r="J361" i="5"/>
  <c r="I361" i="5"/>
  <c r="J360" i="5"/>
  <c r="I360" i="5"/>
  <c r="J359" i="5"/>
  <c r="I359" i="5"/>
  <c r="J358" i="5"/>
  <c r="I358" i="5"/>
  <c r="J357" i="5"/>
  <c r="I357" i="5"/>
  <c r="J356" i="5"/>
  <c r="I356" i="5"/>
  <c r="J355" i="5"/>
  <c r="I355" i="5"/>
  <c r="J354" i="5"/>
  <c r="I354" i="5"/>
  <c r="J353" i="5"/>
  <c r="I353" i="5"/>
  <c r="J352" i="5"/>
  <c r="I352" i="5"/>
  <c r="J351" i="5"/>
  <c r="I351" i="5"/>
  <c r="J350" i="5"/>
  <c r="I350" i="5"/>
  <c r="J349" i="5"/>
  <c r="I349" i="5"/>
  <c r="J348" i="5"/>
  <c r="I348" i="5"/>
  <c r="J347" i="5"/>
  <c r="I347" i="5"/>
  <c r="J346" i="5"/>
  <c r="I346" i="5"/>
  <c r="J345" i="5"/>
  <c r="I345" i="5"/>
  <c r="J344" i="5"/>
  <c r="I344" i="5"/>
  <c r="J343" i="5"/>
  <c r="I343" i="5"/>
  <c r="J342" i="5"/>
  <c r="I342" i="5"/>
  <c r="J341" i="5"/>
  <c r="I341" i="5"/>
  <c r="J340" i="5"/>
  <c r="I340" i="5"/>
  <c r="J339" i="5"/>
  <c r="I339" i="5"/>
  <c r="J338" i="5"/>
  <c r="I338" i="5"/>
  <c r="J337" i="5"/>
  <c r="I337" i="5"/>
  <c r="J336" i="5"/>
  <c r="I336" i="5"/>
  <c r="J335" i="5"/>
  <c r="I335" i="5"/>
  <c r="J334" i="5"/>
  <c r="I334" i="5"/>
  <c r="J333" i="5"/>
  <c r="I333" i="5"/>
  <c r="J332" i="5"/>
  <c r="I332" i="5"/>
  <c r="J331" i="5"/>
  <c r="I331" i="5"/>
  <c r="J330" i="5"/>
  <c r="I330" i="5"/>
  <c r="J329" i="5"/>
  <c r="I329" i="5"/>
  <c r="J328" i="5"/>
  <c r="I328" i="5"/>
  <c r="J327" i="5"/>
  <c r="I327" i="5"/>
  <c r="J326" i="5"/>
  <c r="I326" i="5"/>
  <c r="J325" i="5"/>
  <c r="I325" i="5"/>
  <c r="J324" i="5"/>
  <c r="I324" i="5"/>
  <c r="J323" i="5"/>
  <c r="I323" i="5"/>
  <c r="J322" i="5"/>
  <c r="I322" i="5"/>
  <c r="J321" i="5"/>
  <c r="I321" i="5"/>
  <c r="J320" i="5"/>
  <c r="I320" i="5"/>
  <c r="J319" i="5"/>
  <c r="I319" i="5"/>
  <c r="J318" i="5"/>
  <c r="I318" i="5"/>
  <c r="J317" i="5"/>
  <c r="I317" i="5"/>
  <c r="J316" i="5"/>
  <c r="I316" i="5"/>
  <c r="J315" i="5"/>
  <c r="I315" i="5"/>
  <c r="J314" i="5"/>
  <c r="I314" i="5"/>
  <c r="J313" i="5"/>
  <c r="I313" i="5"/>
  <c r="J312" i="5"/>
  <c r="I312" i="5"/>
  <c r="J311" i="5"/>
  <c r="I311" i="5"/>
  <c r="J310" i="5"/>
  <c r="I310" i="5"/>
  <c r="J309" i="5"/>
  <c r="I309" i="5"/>
  <c r="J308" i="5"/>
  <c r="I308" i="5"/>
  <c r="J307" i="5"/>
  <c r="I307" i="5"/>
  <c r="J306" i="5"/>
  <c r="I306" i="5"/>
  <c r="J305" i="5"/>
  <c r="I305" i="5"/>
  <c r="J304" i="5"/>
  <c r="I304" i="5"/>
  <c r="J303" i="5"/>
  <c r="I303" i="5"/>
  <c r="J302" i="5"/>
  <c r="I302" i="5"/>
  <c r="J301" i="5"/>
  <c r="I301" i="5"/>
  <c r="J300" i="5"/>
  <c r="I300" i="5"/>
  <c r="J299" i="5"/>
  <c r="I299" i="5"/>
  <c r="J298" i="5"/>
  <c r="I298" i="5"/>
  <c r="J297" i="5"/>
  <c r="I297" i="5"/>
  <c r="J296" i="5"/>
  <c r="I296" i="5"/>
  <c r="J295" i="5"/>
  <c r="I295" i="5"/>
  <c r="J294" i="5"/>
  <c r="I294" i="5"/>
  <c r="J293" i="5"/>
  <c r="I293" i="5"/>
  <c r="J292" i="5"/>
  <c r="I292" i="5"/>
  <c r="J291" i="5"/>
  <c r="I291" i="5"/>
  <c r="J290" i="5"/>
  <c r="I290" i="5"/>
  <c r="J289" i="5"/>
  <c r="I289" i="5"/>
  <c r="J288" i="5"/>
  <c r="I288" i="5"/>
  <c r="J287" i="5"/>
  <c r="I287" i="5"/>
  <c r="J286" i="5"/>
  <c r="I286" i="5"/>
  <c r="J285" i="5"/>
  <c r="I285" i="5"/>
  <c r="J284" i="5"/>
  <c r="I284" i="5"/>
  <c r="J283" i="5"/>
  <c r="I283" i="5"/>
  <c r="J282" i="5"/>
  <c r="I282" i="5"/>
  <c r="J281" i="5"/>
  <c r="I281" i="5"/>
  <c r="J280" i="5"/>
  <c r="I280" i="5"/>
  <c r="J279" i="5"/>
  <c r="I279" i="5"/>
  <c r="J278" i="5"/>
  <c r="I278" i="5"/>
  <c r="J277" i="5"/>
  <c r="I277" i="5"/>
  <c r="J276" i="5"/>
  <c r="I276" i="5"/>
  <c r="J275" i="5"/>
  <c r="I275" i="5"/>
  <c r="J274" i="5"/>
  <c r="I274" i="5"/>
  <c r="J273" i="5"/>
  <c r="I273" i="5"/>
  <c r="J272" i="5"/>
  <c r="I272" i="5"/>
  <c r="J271" i="5"/>
  <c r="I271" i="5"/>
  <c r="J270" i="5"/>
  <c r="I270" i="5"/>
  <c r="J269" i="5"/>
  <c r="I269" i="5"/>
  <c r="J268" i="5"/>
  <c r="I268" i="5"/>
  <c r="J267" i="5"/>
  <c r="I267" i="5"/>
  <c r="J266" i="5"/>
  <c r="I266" i="5"/>
  <c r="J265" i="5"/>
  <c r="I265" i="5"/>
  <c r="J264" i="5"/>
  <c r="I264" i="5"/>
  <c r="J263" i="5"/>
  <c r="I263" i="5"/>
  <c r="J262" i="5"/>
  <c r="I262" i="5"/>
  <c r="J261" i="5"/>
  <c r="I261" i="5"/>
  <c r="J260" i="5"/>
  <c r="I260" i="5"/>
  <c r="J259" i="5"/>
  <c r="I259" i="5"/>
  <c r="J258" i="5"/>
  <c r="I258" i="5"/>
  <c r="J257" i="5"/>
  <c r="I257" i="5"/>
  <c r="J256" i="5"/>
  <c r="I256" i="5"/>
  <c r="J255" i="5"/>
  <c r="I255" i="5"/>
  <c r="J254" i="5"/>
  <c r="I254" i="5"/>
  <c r="J253" i="5"/>
  <c r="I253" i="5"/>
  <c r="J252" i="5"/>
  <c r="I252" i="5"/>
  <c r="J251" i="5"/>
  <c r="I251" i="5"/>
  <c r="J250" i="5"/>
  <c r="I250" i="5"/>
  <c r="J249" i="5"/>
  <c r="I249" i="5"/>
  <c r="J248" i="5"/>
  <c r="I248" i="5"/>
  <c r="J247" i="5"/>
  <c r="I247" i="5"/>
  <c r="J246" i="5"/>
  <c r="I246" i="5"/>
  <c r="J245" i="5"/>
  <c r="I245" i="5"/>
  <c r="J244" i="5"/>
  <c r="I244" i="5"/>
  <c r="J243" i="5"/>
  <c r="I243" i="5"/>
  <c r="J242" i="5"/>
  <c r="I242" i="5"/>
  <c r="J241" i="5"/>
  <c r="I241" i="5"/>
  <c r="J240" i="5"/>
  <c r="I240" i="5"/>
  <c r="J239" i="5"/>
  <c r="I239" i="5"/>
  <c r="J238" i="5"/>
  <c r="I238" i="5"/>
  <c r="J237" i="5"/>
  <c r="I237" i="5"/>
  <c r="J236" i="5"/>
  <c r="I236" i="5"/>
  <c r="J235" i="5"/>
  <c r="I235" i="5"/>
  <c r="J234" i="5"/>
  <c r="I234" i="5"/>
  <c r="J233" i="5"/>
  <c r="I233" i="5"/>
  <c r="J232" i="5"/>
  <c r="I232" i="5"/>
  <c r="J231" i="5"/>
  <c r="I231" i="5"/>
  <c r="J230" i="5"/>
  <c r="I230" i="5"/>
  <c r="J229" i="5"/>
  <c r="I229" i="5"/>
  <c r="J228" i="5"/>
  <c r="I228" i="5"/>
  <c r="J227" i="5"/>
  <c r="I227" i="5"/>
  <c r="J226" i="5"/>
  <c r="I226" i="5"/>
  <c r="J225" i="5"/>
  <c r="I225" i="5"/>
  <c r="J224" i="5"/>
  <c r="I224" i="5"/>
  <c r="J223" i="5"/>
  <c r="I223" i="5"/>
  <c r="J222" i="5"/>
  <c r="I222" i="5"/>
  <c r="J221" i="5"/>
  <c r="I221" i="5"/>
  <c r="J220" i="5"/>
  <c r="I220" i="5"/>
  <c r="J219" i="5"/>
  <c r="I219" i="5"/>
  <c r="J218" i="5"/>
  <c r="I218" i="5"/>
  <c r="J217" i="5"/>
  <c r="I217" i="5"/>
  <c r="J216" i="5"/>
  <c r="I216" i="5"/>
  <c r="J215" i="5"/>
  <c r="I215" i="5"/>
  <c r="J214" i="5"/>
  <c r="I214" i="5"/>
  <c r="J213" i="5"/>
  <c r="I213" i="5"/>
  <c r="J212" i="5"/>
  <c r="I212" i="5"/>
  <c r="J211" i="5"/>
  <c r="I211" i="5"/>
  <c r="J210" i="5"/>
  <c r="I210" i="5"/>
  <c r="J209" i="5"/>
  <c r="I209" i="5"/>
  <c r="J208" i="5"/>
  <c r="I208" i="5"/>
  <c r="J207" i="5"/>
  <c r="I207" i="5"/>
  <c r="J206" i="5"/>
  <c r="I206" i="5"/>
  <c r="J205" i="5"/>
  <c r="I205" i="5"/>
  <c r="J204" i="5"/>
  <c r="I204" i="5"/>
  <c r="J203" i="5"/>
  <c r="I203" i="5"/>
  <c r="J202" i="5"/>
  <c r="I202" i="5"/>
  <c r="J201" i="5"/>
  <c r="I201" i="5"/>
  <c r="J200" i="5"/>
  <c r="I200" i="5"/>
  <c r="J199" i="5"/>
  <c r="I199" i="5"/>
  <c r="J198" i="5"/>
  <c r="I198" i="5"/>
  <c r="J197" i="5"/>
  <c r="I197" i="5"/>
  <c r="J196" i="5"/>
  <c r="I196" i="5"/>
  <c r="J195" i="5"/>
  <c r="I195" i="5"/>
  <c r="J194" i="5"/>
  <c r="I194" i="5"/>
  <c r="J193" i="5"/>
  <c r="I193" i="5"/>
  <c r="J192" i="5"/>
  <c r="I192" i="5"/>
  <c r="J191" i="5"/>
  <c r="I191" i="5"/>
  <c r="J190" i="5"/>
  <c r="I190" i="5"/>
  <c r="J189" i="5"/>
  <c r="I189" i="5"/>
  <c r="J188" i="5"/>
  <c r="I188" i="5"/>
  <c r="J187" i="5"/>
  <c r="I187" i="5"/>
  <c r="J186" i="5"/>
  <c r="I186" i="5"/>
  <c r="J185" i="5"/>
  <c r="I185" i="5"/>
  <c r="J184" i="5"/>
  <c r="I184" i="5"/>
  <c r="J183" i="5"/>
  <c r="I183" i="5"/>
  <c r="J182" i="5"/>
  <c r="I182" i="5"/>
  <c r="J181" i="5"/>
  <c r="I181" i="5"/>
  <c r="J180" i="5"/>
  <c r="I180" i="5"/>
  <c r="J179" i="5"/>
  <c r="I179" i="5"/>
  <c r="J178" i="5"/>
  <c r="I178" i="5"/>
  <c r="J177" i="5"/>
  <c r="I177" i="5"/>
  <c r="J176" i="5"/>
  <c r="I176" i="5"/>
  <c r="J175" i="5"/>
  <c r="I175" i="5"/>
  <c r="J174" i="5"/>
  <c r="I174" i="5"/>
  <c r="J173" i="5"/>
  <c r="I173" i="5"/>
  <c r="J172" i="5"/>
  <c r="I172" i="5"/>
  <c r="J171" i="5"/>
  <c r="I171" i="5"/>
  <c r="J170" i="5"/>
  <c r="I170" i="5"/>
  <c r="J169" i="5"/>
  <c r="I169" i="5"/>
  <c r="J168" i="5"/>
  <c r="I168" i="5"/>
  <c r="J167" i="5"/>
  <c r="I167" i="5"/>
  <c r="J166" i="5"/>
  <c r="I166" i="5"/>
  <c r="J165" i="5"/>
  <c r="I165" i="5"/>
  <c r="J164" i="5"/>
  <c r="I164" i="5"/>
  <c r="J163" i="5"/>
  <c r="I163" i="5"/>
  <c r="J162" i="5"/>
  <c r="I162" i="5"/>
  <c r="J161" i="5"/>
  <c r="I161" i="5"/>
  <c r="J160" i="5"/>
  <c r="I160" i="5"/>
  <c r="J159" i="5"/>
  <c r="I159" i="5"/>
  <c r="J158" i="5"/>
  <c r="I158" i="5"/>
  <c r="J157" i="5"/>
  <c r="I157" i="5"/>
  <c r="J156" i="5"/>
  <c r="I156" i="5"/>
  <c r="J155" i="5"/>
  <c r="I155" i="5"/>
  <c r="J154" i="5"/>
  <c r="I154" i="5"/>
  <c r="J153" i="5"/>
  <c r="I153" i="5"/>
  <c r="J152" i="5"/>
  <c r="I152" i="5"/>
  <c r="J151" i="5"/>
  <c r="I151" i="5"/>
  <c r="J150" i="5"/>
  <c r="I150" i="5"/>
  <c r="J149" i="5"/>
  <c r="I149" i="5"/>
  <c r="J148" i="5"/>
  <c r="I148" i="5"/>
  <c r="J147" i="5"/>
  <c r="I147" i="5"/>
  <c r="J146" i="5"/>
  <c r="I146" i="5"/>
  <c r="J145" i="5"/>
  <c r="I145" i="5"/>
  <c r="J144" i="5"/>
  <c r="I144" i="5"/>
  <c r="J143" i="5"/>
  <c r="I143" i="5"/>
  <c r="J142" i="5"/>
  <c r="I142" i="5"/>
  <c r="J141" i="5"/>
  <c r="I141" i="5"/>
  <c r="J140" i="5"/>
  <c r="I140" i="5"/>
  <c r="J139" i="5"/>
  <c r="I139" i="5"/>
  <c r="J138" i="5"/>
  <c r="I138" i="5"/>
  <c r="J137" i="5"/>
  <c r="I137" i="5"/>
  <c r="J136" i="5"/>
  <c r="I136" i="5"/>
  <c r="J135" i="5"/>
  <c r="I135" i="5"/>
  <c r="J134" i="5"/>
  <c r="I134" i="5"/>
  <c r="J133" i="5"/>
  <c r="I133" i="5"/>
  <c r="J132" i="5"/>
  <c r="I132" i="5"/>
  <c r="J131" i="5"/>
  <c r="I131" i="5"/>
  <c r="J130" i="5"/>
  <c r="I130" i="5"/>
  <c r="J129" i="5"/>
  <c r="I129" i="5"/>
  <c r="J128" i="5"/>
  <c r="I128" i="5"/>
  <c r="J127" i="5"/>
  <c r="I127" i="5"/>
  <c r="J126" i="5"/>
  <c r="I126" i="5"/>
  <c r="J125" i="5"/>
  <c r="I125" i="5"/>
  <c r="J124" i="5"/>
  <c r="I124" i="5"/>
  <c r="J123" i="5"/>
  <c r="I123" i="5"/>
  <c r="J122" i="5"/>
  <c r="I122" i="5"/>
  <c r="J121" i="5"/>
  <c r="I121" i="5"/>
  <c r="J120" i="5"/>
  <c r="I120" i="5"/>
  <c r="J119" i="5"/>
  <c r="I119" i="5"/>
  <c r="J118" i="5"/>
  <c r="I118" i="5"/>
  <c r="J117" i="5"/>
  <c r="I117" i="5"/>
  <c r="J116" i="5"/>
  <c r="I116" i="5"/>
  <c r="J115" i="5"/>
  <c r="I115" i="5"/>
  <c r="J114" i="5"/>
  <c r="I114" i="5"/>
  <c r="J113" i="5"/>
  <c r="I113" i="5"/>
  <c r="J112" i="5"/>
  <c r="I112" i="5"/>
  <c r="J111" i="5"/>
  <c r="I111" i="5"/>
  <c r="J110" i="5"/>
  <c r="I110" i="5"/>
  <c r="J109" i="5"/>
  <c r="I109" i="5"/>
  <c r="J108" i="5"/>
  <c r="I108" i="5"/>
  <c r="J107" i="5"/>
  <c r="I107" i="5"/>
  <c r="J106" i="5"/>
  <c r="I106" i="5"/>
  <c r="J105" i="5"/>
  <c r="I105" i="5"/>
  <c r="J104" i="5"/>
  <c r="I104" i="5"/>
  <c r="J103" i="5"/>
  <c r="I103" i="5"/>
  <c r="J102" i="5"/>
  <c r="I102" i="5"/>
  <c r="J101" i="5"/>
  <c r="I101" i="5"/>
  <c r="J100" i="5"/>
  <c r="I100" i="5"/>
  <c r="J99" i="5"/>
  <c r="I99" i="5"/>
  <c r="J98" i="5"/>
  <c r="I98" i="5"/>
  <c r="J97" i="5"/>
  <c r="I97" i="5"/>
  <c r="J96" i="5"/>
  <c r="I96" i="5"/>
  <c r="J95" i="5"/>
  <c r="I95" i="5"/>
  <c r="J94" i="5"/>
  <c r="I94" i="5"/>
  <c r="J93" i="5"/>
  <c r="I93" i="5"/>
  <c r="J92" i="5"/>
  <c r="I92" i="5"/>
  <c r="J91" i="5"/>
  <c r="I91" i="5"/>
  <c r="J90" i="5"/>
  <c r="I90" i="5"/>
  <c r="J89" i="5"/>
  <c r="I89" i="5"/>
  <c r="J88" i="5"/>
  <c r="I88" i="5"/>
  <c r="J87" i="5"/>
  <c r="I87" i="5"/>
  <c r="J86" i="5"/>
  <c r="I86" i="5"/>
  <c r="J85" i="5"/>
  <c r="I85" i="5"/>
  <c r="J84" i="5"/>
  <c r="I84" i="5"/>
  <c r="J83" i="5"/>
  <c r="I83" i="5"/>
  <c r="J82" i="5"/>
  <c r="I82" i="5"/>
  <c r="J81" i="5"/>
  <c r="I81" i="5"/>
  <c r="J80" i="5"/>
  <c r="I80" i="5"/>
  <c r="J79" i="5"/>
  <c r="I79" i="5"/>
  <c r="J78" i="5"/>
  <c r="I78" i="5"/>
  <c r="J77" i="5"/>
  <c r="I77" i="5"/>
  <c r="J76" i="5"/>
  <c r="I76" i="5"/>
  <c r="J75" i="5"/>
  <c r="I75" i="5"/>
  <c r="J74" i="5"/>
  <c r="I74" i="5"/>
  <c r="J73" i="5"/>
  <c r="I73" i="5"/>
  <c r="J72" i="5"/>
  <c r="I72" i="5"/>
  <c r="J71" i="5"/>
  <c r="I71" i="5"/>
  <c r="J70" i="5"/>
  <c r="I70" i="5"/>
  <c r="J69" i="5"/>
  <c r="I69" i="5"/>
  <c r="J68" i="5"/>
  <c r="I68" i="5"/>
  <c r="J67" i="5"/>
  <c r="I67" i="5"/>
  <c r="J66" i="5"/>
  <c r="I66" i="5"/>
  <c r="J65" i="5"/>
  <c r="I65" i="5"/>
  <c r="J64" i="5"/>
  <c r="I64" i="5"/>
  <c r="J63" i="5"/>
  <c r="I63" i="5"/>
  <c r="J62" i="5"/>
  <c r="I62" i="5"/>
  <c r="J61" i="5"/>
  <c r="I61" i="5"/>
  <c r="J60" i="5"/>
  <c r="I60" i="5"/>
  <c r="J59" i="5"/>
  <c r="I59" i="5"/>
  <c r="J58" i="5"/>
  <c r="I58" i="5"/>
  <c r="J57" i="5"/>
  <c r="I57" i="5"/>
  <c r="J56" i="5"/>
  <c r="I56" i="5"/>
  <c r="J55" i="5"/>
  <c r="I55" i="5"/>
  <c r="J54" i="5"/>
  <c r="I54" i="5"/>
  <c r="J53" i="5"/>
  <c r="I53" i="5"/>
  <c r="J52" i="5"/>
  <c r="I52" i="5"/>
  <c r="J51" i="5"/>
  <c r="I51" i="5"/>
  <c r="J50" i="5"/>
  <c r="I50" i="5"/>
  <c r="J49" i="5"/>
  <c r="I49" i="5"/>
  <c r="J48" i="5"/>
  <c r="I48" i="5"/>
  <c r="J47" i="5"/>
  <c r="I47" i="5"/>
  <c r="J46" i="5"/>
  <c r="I46" i="5"/>
  <c r="J45" i="5"/>
  <c r="I45" i="5"/>
  <c r="J44" i="5"/>
  <c r="I44" i="5"/>
  <c r="J43" i="5"/>
  <c r="I43" i="5"/>
  <c r="J42" i="5"/>
  <c r="I42" i="5"/>
  <c r="J41" i="5"/>
  <c r="I41" i="5"/>
  <c r="J40" i="5"/>
  <c r="I40" i="5"/>
  <c r="J39" i="5"/>
  <c r="I39" i="5"/>
  <c r="J38" i="5"/>
  <c r="I38" i="5"/>
  <c r="J37" i="5"/>
  <c r="I37" i="5"/>
  <c r="J36" i="5"/>
  <c r="I36" i="5"/>
  <c r="J35" i="5"/>
  <c r="I35" i="5"/>
  <c r="J34" i="5"/>
  <c r="I34" i="5"/>
  <c r="J33" i="5"/>
  <c r="I33" i="5"/>
  <c r="J32" i="5"/>
  <c r="I32" i="5"/>
  <c r="J31" i="5"/>
  <c r="I31" i="5"/>
  <c r="J30" i="5"/>
  <c r="I30" i="5"/>
  <c r="J29" i="5"/>
  <c r="I29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J16" i="5"/>
  <c r="I16" i="5"/>
  <c r="J15" i="5"/>
  <c r="I15" i="5"/>
  <c r="J14" i="5"/>
  <c r="I14" i="5"/>
  <c r="J13" i="5"/>
  <c r="I13" i="5"/>
  <c r="J12" i="5"/>
  <c r="I12" i="5"/>
  <c r="J11" i="5"/>
  <c r="I11" i="5"/>
  <c r="J10" i="5"/>
  <c r="I10" i="5"/>
  <c r="J9" i="5"/>
  <c r="I9" i="5"/>
  <c r="J8" i="5"/>
  <c r="I8" i="5"/>
  <c r="J7" i="5"/>
  <c r="I7" i="5"/>
  <c r="J6" i="5"/>
  <c r="I6" i="5"/>
  <c r="J5" i="5"/>
  <c r="I5" i="5"/>
  <c r="J4" i="5"/>
  <c r="I4" i="5"/>
  <c r="J3" i="5"/>
  <c r="I3" i="5"/>
  <c r="J2" i="5"/>
  <c r="I29" i="43"/>
  <c r="I50" i="43"/>
  <c r="I23" i="43"/>
  <c r="I10" i="43"/>
  <c r="I58" i="43"/>
  <c r="I42" i="43"/>
  <c r="I64" i="43"/>
  <c r="I34" i="43"/>
  <c r="D9" i="44" l="1"/>
  <c r="D5" i="46"/>
  <c r="D9" i="45"/>
  <c r="E3" i="45" s="1"/>
  <c r="D4" i="45"/>
  <c r="D4" i="44"/>
  <c r="D5" i="44" s="1"/>
  <c r="C28" i="36" l="1"/>
  <c r="E3" i="44"/>
  <c r="E8" i="44"/>
  <c r="D5" i="45"/>
  <c r="D11" i="45"/>
  <c r="E8" i="45"/>
  <c r="E12" i="45" s="1"/>
  <c r="D7" i="46"/>
  <c r="E4" i="46"/>
  <c r="E8" i="46" s="1"/>
  <c r="D11" i="44"/>
  <c r="D9" i="43"/>
  <c r="E6" i="43"/>
  <c r="E10" i="43" s="1"/>
  <c r="E12" i="44" l="1"/>
  <c r="H63" i="44" s="1"/>
  <c r="I45" i="44"/>
  <c r="I34" i="44"/>
  <c r="I12" i="44"/>
  <c r="I63" i="44"/>
  <c r="I69" i="44"/>
  <c r="I28" i="44"/>
  <c r="I40" i="44"/>
  <c r="I55" i="44"/>
  <c r="H26" i="46"/>
  <c r="H8" i="46"/>
  <c r="H20" i="46"/>
  <c r="H14" i="46"/>
  <c r="H60" i="45"/>
  <c r="H42" i="45"/>
  <c r="H52" i="45"/>
  <c r="H37" i="45"/>
  <c r="H32" i="45"/>
  <c r="H26" i="45"/>
  <c r="H12" i="45"/>
  <c r="H69" i="44"/>
  <c r="H28" i="44"/>
  <c r="H23" i="43"/>
  <c r="H10" i="43"/>
  <c r="H58" i="43"/>
  <c r="H64" i="43"/>
  <c r="H42" i="43"/>
  <c r="H50" i="43"/>
  <c r="H29" i="43"/>
  <c r="H34" i="43"/>
  <c r="I52" i="45"/>
  <c r="I42" i="45"/>
  <c r="I26" i="45"/>
  <c r="I37" i="45"/>
  <c r="I32" i="45"/>
  <c r="I60" i="45"/>
  <c r="I12" i="45"/>
  <c r="H34" i="44" l="1"/>
  <c r="H55" i="44"/>
  <c r="H12" i="44"/>
  <c r="H40" i="44"/>
  <c r="H45" i="44"/>
</calcChain>
</file>

<file path=xl/sharedStrings.xml><?xml version="1.0" encoding="utf-8"?>
<sst xmlns="http://schemas.openxmlformats.org/spreadsheetml/2006/main" count="837" uniqueCount="213">
  <si>
    <t>Points</t>
  </si>
  <si>
    <t>Yes</t>
  </si>
  <si>
    <t>No</t>
  </si>
  <si>
    <t>TOTAL</t>
  </si>
  <si>
    <t>TAZ</t>
  </si>
  <si>
    <t>Number of Parking TAZs</t>
  </si>
  <si>
    <t>NonResidential Space</t>
  </si>
  <si>
    <t>NonResidential Offstreet Parking</t>
  </si>
  <si>
    <t>NonResParkingRate</t>
  </si>
  <si>
    <t>Exclude</t>
  </si>
  <si>
    <t>Measure Name</t>
  </si>
  <si>
    <t>Measure Title</t>
  </si>
  <si>
    <t>Improve Walking Conditions</t>
  </si>
  <si>
    <t>ACTIVE-1</t>
  </si>
  <si>
    <t>ACTIVE-5a</t>
  </si>
  <si>
    <t>ACTIVE-5b</t>
  </si>
  <si>
    <t>ACTIVE-6</t>
  </si>
  <si>
    <t>Bike Share Membership</t>
  </si>
  <si>
    <t>Bicycle Repair Station</t>
  </si>
  <si>
    <t>Bicycle Repair Services</t>
  </si>
  <si>
    <t>Fleet of Bicycles</t>
  </si>
  <si>
    <t xml:space="preserve">Measure Selected </t>
  </si>
  <si>
    <t xml:space="preserve">ACTIVE TRANSPORTATION </t>
  </si>
  <si>
    <t>PARKING</t>
  </si>
  <si>
    <t>CAR-SHARE</t>
  </si>
  <si>
    <t>% of Two-Bedrooms</t>
  </si>
  <si>
    <t>Multimodal Wayfinding Signage</t>
  </si>
  <si>
    <t>Real Time Transportation Displays</t>
  </si>
  <si>
    <t>Delivery Supportive Amenities</t>
  </si>
  <si>
    <t>FAMILY</t>
  </si>
  <si>
    <t>FAM-1</t>
  </si>
  <si>
    <t>FAM-2</t>
  </si>
  <si>
    <t>Family TDM - On-site Childcare</t>
  </si>
  <si>
    <t>LAND USE</t>
  </si>
  <si>
    <t>LU-2</t>
  </si>
  <si>
    <t>Family TDM Package</t>
  </si>
  <si>
    <t>Tailored Transportation Marketing Services</t>
  </si>
  <si>
    <t>HIGH OCCUPANCY VEHICLES</t>
  </si>
  <si>
    <t>HOV-1</t>
  </si>
  <si>
    <t>HOV-2</t>
  </si>
  <si>
    <t>Shuttle Bus Service</t>
  </si>
  <si>
    <t>ACTIVE-2</t>
  </si>
  <si>
    <t>ACTIVE-4</t>
  </si>
  <si>
    <t>PKG-1</t>
  </si>
  <si>
    <t>PKG-4</t>
  </si>
  <si>
    <t>Neighborhood Parking Rate</t>
  </si>
  <si>
    <t>CSHARE-1</t>
  </si>
  <si>
    <t>DELIVERY</t>
  </si>
  <si>
    <t>DELIVERY-1</t>
  </si>
  <si>
    <t>FAM-3</t>
  </si>
  <si>
    <t>COMMUNICATIONS AND INFORMATION</t>
  </si>
  <si>
    <t>Location</t>
  </si>
  <si>
    <t>Bicycle Parking</t>
  </si>
  <si>
    <t>Option</t>
  </si>
  <si>
    <t>Option a</t>
  </si>
  <si>
    <t>Option b</t>
  </si>
  <si>
    <t>Option c</t>
  </si>
  <si>
    <t>Option d</t>
  </si>
  <si>
    <t>Option e</t>
  </si>
  <si>
    <t>Option f</t>
  </si>
  <si>
    <t>Project Parking Rate</t>
  </si>
  <si>
    <t>Car-Share Parking</t>
  </si>
  <si>
    <t xml:space="preserve">Family TDM - Amenities </t>
  </si>
  <si>
    <t>Option a &amp; b</t>
  </si>
  <si>
    <t>Contributions or Incentives</t>
  </si>
  <si>
    <t>INFO-1</t>
  </si>
  <si>
    <t>INFO-2</t>
  </si>
  <si>
    <t>INFO-3</t>
  </si>
  <si>
    <t>Unbundle Parking - Planning Code Section 167</t>
  </si>
  <si>
    <t>Option a - Planning Code Section 155.2</t>
  </si>
  <si>
    <t>Location a - &gt; 1,000 feet</t>
  </si>
  <si>
    <t>Location b - &lt;= 1,000 feet</t>
  </si>
  <si>
    <t>Option a - Planning Code Section 166</t>
  </si>
  <si>
    <t>Parking Supply - Planning Code Sections 151 and 151.1</t>
  </si>
  <si>
    <t>Running Points Total</t>
  </si>
  <si>
    <t>Accessory Parking Spaces</t>
  </si>
  <si>
    <t>2. Less than 10 dwelling units or beds is not subject to TDM Program.</t>
  </si>
  <si>
    <t>3. 100% Affordable Housing projects are not subject to TDM Program.</t>
  </si>
  <si>
    <t>PKG-2</t>
  </si>
  <si>
    <t>PKG-3</t>
  </si>
  <si>
    <t>Parking Cash Out - Non-residential Tenants</t>
  </si>
  <si>
    <t>ACTIVE-3</t>
  </si>
  <si>
    <t>HOV-3</t>
  </si>
  <si>
    <t>Vanpool Program</t>
  </si>
  <si>
    <t>Option g</t>
  </si>
  <si>
    <t>Parked &gt; neighborhood rate</t>
  </si>
  <si>
    <t>Option h</t>
  </si>
  <si>
    <t>Option i</t>
  </si>
  <si>
    <t>Option j</t>
  </si>
  <si>
    <t>Option k</t>
  </si>
  <si>
    <t>Temporary Bicycle Valet Parking</t>
  </si>
  <si>
    <t>ACTIVE-7</t>
  </si>
  <si>
    <t>DELIVERY-2</t>
  </si>
  <si>
    <t>Provide Delivery Services</t>
  </si>
  <si>
    <t>LU-1</t>
  </si>
  <si>
    <t>Animal Hospital</t>
  </si>
  <si>
    <t>Design Professional</t>
  </si>
  <si>
    <t>Greenhouse</t>
  </si>
  <si>
    <t>Hazardous Waste Facility</t>
  </si>
  <si>
    <t>Institutional Education Use</t>
  </si>
  <si>
    <t>Internet Service Exchange</t>
  </si>
  <si>
    <t>Job Training</t>
  </si>
  <si>
    <t>Junk Yard</t>
  </si>
  <si>
    <t>Kennel</t>
  </si>
  <si>
    <t>Liquor Store</t>
  </si>
  <si>
    <t>Motel</t>
  </si>
  <si>
    <t>Non-Auto vehicle Sales or Rental</t>
  </si>
  <si>
    <t>Nonprofit Organization</t>
  </si>
  <si>
    <t>Office, General</t>
  </si>
  <si>
    <t>Open Air Sales</t>
  </si>
  <si>
    <t>Open Recreation Area</t>
  </si>
  <si>
    <t>Pharmacy</t>
  </si>
  <si>
    <t>Post-Secondary Educational Institution</t>
  </si>
  <si>
    <t>Residential Care Facility</t>
  </si>
  <si>
    <t>Sports Stadium</t>
  </si>
  <si>
    <t>Truck Terminal</t>
  </si>
  <si>
    <t>Walk-Up Facility</t>
  </si>
  <si>
    <t>Land Use Category</t>
  </si>
  <si>
    <t>Site Information</t>
  </si>
  <si>
    <t>Project Characteristics - Land Use Category A (Retail Type)</t>
  </si>
  <si>
    <t>Project Characteristics - Land Use Category B (Office Type)</t>
  </si>
  <si>
    <t>Project Characteristics - Land Use Category C (Residential Type)</t>
  </si>
  <si>
    <t>Project Characteristics - Land Use Category D (Other)</t>
  </si>
  <si>
    <t xml:space="preserve">Refer to Land Use Categories tab </t>
  </si>
  <si>
    <t>Specify Use(s)</t>
  </si>
  <si>
    <t>Case No.</t>
  </si>
  <si>
    <t>Street Address of Project</t>
  </si>
  <si>
    <t>Cross Streets</t>
  </si>
  <si>
    <t>Zip Code</t>
  </si>
  <si>
    <t>Assessors Block/Lot</t>
  </si>
  <si>
    <t>Lot Area (SQ FT)</t>
  </si>
  <si>
    <t>Height/Bulk District</t>
  </si>
  <si>
    <t>Community Plan (IF ANY)</t>
  </si>
  <si>
    <t># of Accessory Parking Spaces</t>
  </si>
  <si>
    <t xml:space="preserve">Target </t>
  </si>
  <si>
    <t>Healthy Food Retail in Underserved Area</t>
  </si>
  <si>
    <t>Transportation Analysis Zone Number
(click hyperlink)</t>
  </si>
  <si>
    <t>Use District</t>
  </si>
  <si>
    <t>Cell populated based on response elsewhere.</t>
  </si>
  <si>
    <t>INSTRUCTIONS</t>
  </si>
  <si>
    <t>1. Fill out Project Characteristics tab</t>
  </si>
  <si>
    <t xml:space="preserve">Refer to Project Characteristics </t>
  </si>
  <si>
    <t>to identify which Land Use Category is associated with the project.</t>
  </si>
  <si>
    <t>Some measures, and options within measures, may be required by Planning Code. These measures are indicated.</t>
  </si>
  <si>
    <t>Some measures have options. You must select "Yes" and the option presented to receive points.</t>
  </si>
  <si>
    <t>to identify target for each Land Use Category associated with the project.</t>
  </si>
  <si>
    <t>2. Select measures from each Category tab to achieve target associated with land use category.</t>
  </si>
  <si>
    <t xml:space="preserve">A </t>
  </si>
  <si>
    <t xml:space="preserve">B </t>
  </si>
  <si>
    <t xml:space="preserve">C </t>
  </si>
  <si>
    <t>D</t>
  </si>
  <si>
    <t>Planning Code Definition Title (Section 102)</t>
  </si>
  <si>
    <t xml:space="preserve">Adult Business; Automobile Sale or Rental; Automotive Use, Retail; </t>
  </si>
  <si>
    <t xml:space="preserve">Bar; Bona Fide Eating Place; </t>
  </si>
  <si>
    <t xml:space="preserve">Community Facility; Community Facility, Private; </t>
  </si>
  <si>
    <t xml:space="preserve">Drive-Up Facility; </t>
  </si>
  <si>
    <t xml:space="preserve">Eating and Drinking Use; Entertainment, General; Entertainment, Nighttime; Entertainment, Outdoor; Entertainment, Arts and Recreation, Non-Commercial; Entertainment, Arts and Recreation, Retail; Entertainment, Arts and Recreation Use; </t>
  </si>
  <si>
    <t>Gas Station; Gift Store-Tourist Oriented; Grocery, General; Grocery, Specialty; Gym</t>
  </si>
  <si>
    <t>Jewelry Store</t>
  </si>
  <si>
    <t>Massage, Chair/Foot; Massage Establishment; Medical Cannabis Dispensary; Mortuary; Movie Theater</t>
  </si>
  <si>
    <t>Religious Institution; Restaurant; Restaurant, Limited</t>
  </si>
  <si>
    <t>Service, Financial; Service, Fringe Financial; Service, Limited Financial; Service, Personal; Service, Retail Professional</t>
  </si>
  <si>
    <t>Take-Out Food; Tobacco Paraphernalia Establishment; Trade Shop</t>
  </si>
  <si>
    <t>Cat Boarding; Child Care Facility</t>
  </si>
  <si>
    <t>Hospital; Hotel</t>
  </si>
  <si>
    <t>Laboratory; Licensed Child Care Facility; Life Science</t>
  </si>
  <si>
    <t>School; Service, Business; Service, Health; Service, Instructional; Service, Non-Retail Professional; Service, Philanthropic Administrative; Small Enterprise Workspace (S.E.W.); Social Service or Philanthropic Facility</t>
  </si>
  <si>
    <t>Trade Offices; Trade School</t>
  </si>
  <si>
    <t>Residential Use</t>
  </si>
  <si>
    <t>Agriculture, Large-Scale Urban; Agriculture, Neighborhood; Automobile Assembly; Automobile Wrecking; Automotive Service; Automotive Service Station; Automotive Use, Non-Retail; Automotive Wash</t>
  </si>
  <si>
    <t>Catering; Community Recycling Collection Center</t>
  </si>
  <si>
    <t>Food, Fiber and Beverage Processing 1; Food Fiber and Beverage Processing 2</t>
  </si>
  <si>
    <t>Livery Stable; Livestock Processing 1; Livestock Processing 2</t>
  </si>
  <si>
    <t>Manufacturing 1, Heavy; Manufacturing 2, Heavy; Manufacturing 3, Heavy; Manufacturing, Light; Maritime Use; Metal Working</t>
  </si>
  <si>
    <t>Passive Outdoor Recreation; Power Plant; Production, Distribution, and Repair; Public Transportation Facility; Public Utilities Yard</t>
  </si>
  <si>
    <t>Service, Ambulance; Service, Motor Vehicle Tow; Service, Parcel Delivery; Shipyard; Storage, Commercial; Storage, Self; Storage, Volatile Materials; Storage, Wholesale; Storage Yard</t>
  </si>
  <si>
    <t xml:space="preserve">Utility and Infrastructure; Utility Installation </t>
  </si>
  <si>
    <t>Wholesale Sales; Wireless Telecommunication Services (WTS) Facility</t>
  </si>
  <si>
    <t>Showers and Lockers - Planning Code Section 154.4</t>
  </si>
  <si>
    <t>Unbundle Parking</t>
  </si>
  <si>
    <t>Fillable cell.</t>
  </si>
  <si>
    <r>
      <t>Click on cells for summary description of measure. For full description of measure and option, refer to fact sheets</t>
    </r>
    <r>
      <rPr>
        <sz val="11"/>
        <color theme="1"/>
        <rFont val="Calibri"/>
        <family val="2"/>
        <scheme val="minor"/>
      </rPr>
      <t>.</t>
    </r>
  </si>
  <si>
    <t>3. Once target is achieved, print to pdf "Project Characteristics" and relevant "Category" tab and submit as part of TDM Plan Application, along with other required TDM Plan Application submittals.</t>
  </si>
  <si>
    <t xml:space="preserve">Questions or run into errors? </t>
  </si>
  <si>
    <t>Email: TSP@sfgov.org</t>
  </si>
  <si>
    <t>Office</t>
  </si>
  <si>
    <t>Restaurant</t>
  </si>
  <si>
    <t>PDR</t>
  </si>
  <si>
    <t>1650 Mission Street</t>
  </si>
  <si>
    <t>Mission and Van Ness</t>
  </si>
  <si>
    <t>3512/008</t>
  </si>
  <si>
    <t>NCT-3</t>
  </si>
  <si>
    <t>85-X</t>
  </si>
  <si>
    <t>2016-999999ENV</t>
  </si>
  <si>
    <t>Market and Octavia Neighborhood Plan</t>
  </si>
  <si>
    <t>Cell is automatically filled out based on response elsewhere.</t>
  </si>
  <si>
    <t>Cell is automatically filled out based on responses elsewhere.</t>
  </si>
  <si>
    <t>1. Less than 10,000 square feet (25,000 square feet for a change of use) is not subject to TDM Program.</t>
  </si>
  <si>
    <t>CountOfNearbyTAZs</t>
  </si>
  <si>
    <t>RESUNITS</t>
  </si>
  <si>
    <t>parking_est</t>
  </si>
  <si>
    <t>Resparking_rate</t>
  </si>
  <si>
    <t>Short Term Daily Parking Provision</t>
  </si>
  <si>
    <t xml:space="preserve">DRAFT tool - 01/19/2017 - this version of the tool incorporates amendments to the TDM Program Standards, as described in a staff report for the Planning Commission on 1/19/2017. </t>
  </si>
  <si>
    <r>
      <t>TARGET</t>
    </r>
    <r>
      <rPr>
        <b/>
        <vertAlign val="super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</t>
    </r>
  </si>
  <si>
    <r>
      <t>Gross Floor Area</t>
    </r>
    <r>
      <rPr>
        <i/>
        <sz val="11"/>
        <rFont val="Calibri"/>
        <family val="2"/>
        <scheme val="minor"/>
      </rPr>
      <t>(square footage)</t>
    </r>
  </si>
  <si>
    <r>
      <t>Occupied Floor Area</t>
    </r>
    <r>
      <rPr>
        <i/>
        <vertAlign val="superscript"/>
        <sz val="11"/>
        <rFont val="Calibri"/>
        <family val="2"/>
        <scheme val="minor"/>
      </rPr>
      <t>1</t>
    </r>
    <r>
      <rPr>
        <i/>
        <sz val="11"/>
        <rFont val="Calibri"/>
        <family val="2"/>
        <scheme val="minor"/>
      </rPr>
      <t>(square footage)</t>
    </r>
  </si>
  <si>
    <t>4. Phase-In. Development Projects with a Development Application filed or Environmental Evaluation Application deemed complete on or before September 4, 2016 shall be subject to 50% of the target; Development Projects with a Development Application filed on or after September 5, 2016, and before January 1, 2018, shall be subject to 75% of the target; Development Projects witha Development Application filed on or after January 1, 2018 shall be subject to 100% of the target.</t>
  </si>
  <si>
    <r>
      <t xml:space="preserve">% On-site Affordable Housing 
(Income &gt; 55 </t>
    </r>
    <r>
      <rPr>
        <sz val="11"/>
        <color theme="1"/>
        <rFont val="Calibri"/>
        <family val="2"/>
      </rPr>
      <t>≤ 80%)</t>
    </r>
    <r>
      <rPr>
        <i/>
        <vertAlign val="superscript"/>
        <sz val="11"/>
        <color theme="1"/>
        <rFont val="Calibri"/>
        <family val="2"/>
        <scheme val="minor"/>
      </rPr>
      <t>3</t>
    </r>
  </si>
  <si>
    <r>
      <t>% On-site Affordable Housing 
(Income ≤ 55</t>
    </r>
    <r>
      <rPr>
        <sz val="11"/>
        <color theme="1"/>
        <rFont val="Calibri"/>
        <family val="2"/>
      </rPr>
      <t>%)</t>
    </r>
    <r>
      <rPr>
        <i/>
        <vertAlign val="superscript"/>
        <sz val="11"/>
        <color theme="1"/>
        <rFont val="Calibri"/>
        <family val="2"/>
        <scheme val="minor"/>
      </rPr>
      <t>3</t>
    </r>
  </si>
  <si>
    <t>On-site Affordable Housing (Income ≤ 55%)</t>
  </si>
  <si>
    <t>On-site Affordable Housing (Income &gt; 55 ≤ 80%)</t>
  </si>
  <si>
    <r>
      <t>Dwelling Units and Bedrooms in Group Housing</t>
    </r>
    <r>
      <rPr>
        <i/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</si>
</sst>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sz val="10"/>
      <color rgb="FF212121"/>
      <name val="Calibri"/>
      <family val="2"/>
      <scheme val="minor"/>
    </font>
    <font>
      <b/>
      <sz val="16"/>
      <color rgb="FF21212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9">
    <xf numFmtId="0" fontId="0" fillId="0" borderId="0" xfId="0"/>
    <xf numFmtId="2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indent="3"/>
    </xf>
    <xf numFmtId="0" fontId="0" fillId="0" borderId="0" xfId="0" applyFill="1" applyBorder="1"/>
    <xf numFmtId="0" fontId="0" fillId="0" borderId="15" xfId="0" applyBorder="1"/>
    <xf numFmtId="0" fontId="0" fillId="0" borderId="14" xfId="0" applyBorder="1" applyAlignment="1">
      <alignment wrapText="1"/>
    </xf>
    <xf numFmtId="0" fontId="0" fillId="0" borderId="0" xfId="0" applyFill="1" applyAlignment="1">
      <alignment horizontal="left" vertical="top" indent="3"/>
    </xf>
    <xf numFmtId="0" fontId="1" fillId="0" borderId="0" xfId="0" applyFont="1" applyAlignment="1">
      <alignment horizontal="left" vertical="top" wrapText="1"/>
    </xf>
    <xf numFmtId="0" fontId="0" fillId="0" borderId="0" xfId="0" applyAlignment="1"/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3" fontId="0" fillId="2" borderId="1" xfId="0" applyNumberForma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 indent="3"/>
      <protection locked="0"/>
    </xf>
    <xf numFmtId="3" fontId="0" fillId="0" borderId="0" xfId="0" applyNumberFormat="1" applyFill="1" applyAlignment="1" applyProtection="1">
      <alignment horizontal="center" wrapText="1"/>
      <protection locked="0"/>
    </xf>
    <xf numFmtId="9" fontId="0" fillId="2" borderId="1" xfId="0" applyNumberFormat="1" applyFill="1" applyBorder="1" applyAlignment="1" applyProtection="1">
      <alignment horizontal="center" wrapText="1"/>
      <protection locked="0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0" fillId="3" borderId="0" xfId="0" applyFont="1" applyFill="1" applyAlignment="1" applyProtection="1">
      <alignment horizontal="left" vertical="top" wrapText="1"/>
      <protection hidden="1"/>
    </xf>
    <xf numFmtId="0" fontId="0" fillId="0" borderId="0" xfId="0" applyFont="1" applyProtection="1">
      <protection hidden="1"/>
    </xf>
    <xf numFmtId="0" fontId="1" fillId="0" borderId="1" xfId="0" applyFont="1" applyBorder="1" applyProtection="1">
      <protection hidden="1"/>
    </xf>
    <xf numFmtId="0" fontId="1" fillId="0" borderId="0" xfId="0" applyFont="1" applyProtection="1"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Fill="1" applyProtection="1">
      <protection hidden="1"/>
    </xf>
    <xf numFmtId="0" fontId="3" fillId="0" borderId="1" xfId="0" applyFont="1" applyBorder="1" applyAlignment="1" applyProtection="1">
      <alignment horizontal="left" indent="3"/>
      <protection hidden="1"/>
    </xf>
    <xf numFmtId="0" fontId="1" fillId="0" borderId="1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3" fontId="1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wrapText="1" indent="3"/>
      <protection hidden="1"/>
    </xf>
    <xf numFmtId="0" fontId="3" fillId="0" borderId="1" xfId="0" applyFont="1" applyBorder="1" applyAlignment="1" applyProtection="1">
      <alignment horizontal="left" indent="5"/>
      <protection hidden="1"/>
    </xf>
    <xf numFmtId="3" fontId="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3" fontId="1" fillId="3" borderId="1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0" fontId="0" fillId="0" borderId="0" xfId="0" applyBorder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15" xfId="0" applyBorder="1" applyProtection="1">
      <protection hidden="1"/>
    </xf>
    <xf numFmtId="0" fontId="4" fillId="0" borderId="6" xfId="0" applyFont="1" applyBorder="1" applyAlignment="1" applyProtection="1">
      <alignment wrapText="1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wrapText="1"/>
      <protection hidden="1"/>
    </xf>
    <xf numFmtId="0" fontId="0" fillId="0" borderId="8" xfId="0" applyBorder="1" applyAlignment="1" applyProtection="1">
      <alignment horizontal="left" wrapText="1" indent="3"/>
      <protection hidden="1"/>
    </xf>
    <xf numFmtId="2" fontId="0" fillId="3" borderId="8" xfId="0" applyNumberFormat="1" applyFill="1" applyBorder="1" applyAlignment="1" applyProtection="1">
      <alignment horizontal="center"/>
      <protection hidden="1"/>
    </xf>
    <xf numFmtId="0" fontId="0" fillId="3" borderId="13" xfId="0" applyFill="1" applyBorder="1" applyAlignment="1" applyProtection="1">
      <alignment horizontal="center"/>
      <protection hidden="1"/>
    </xf>
    <xf numFmtId="9" fontId="0" fillId="0" borderId="0" xfId="0" applyNumberFormat="1" applyFill="1" applyProtection="1">
      <protection hidden="1"/>
    </xf>
    <xf numFmtId="0" fontId="0" fillId="0" borderId="12" xfId="0" applyBorder="1" applyAlignment="1" applyProtection="1">
      <alignment horizontal="left" wrapText="1" indent="3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0" fillId="0" borderId="15" xfId="0" applyFont="1" applyBorder="1" applyAlignment="1" applyProtection="1">
      <alignment horizontal="left" vertic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vertical="top" wrapText="1"/>
      <protection hidden="1"/>
    </xf>
    <xf numFmtId="0" fontId="0" fillId="0" borderId="1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wrapText="1"/>
      <protection hidden="1"/>
    </xf>
    <xf numFmtId="0" fontId="0" fillId="3" borderId="9" xfId="0" applyFill="1" applyBorder="1" applyAlignment="1" applyProtection="1">
      <alignment horizontal="center"/>
      <protection hidden="1"/>
    </xf>
    <xf numFmtId="2" fontId="0" fillId="3" borderId="10" xfId="0" applyNumberFormat="1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2" fontId="0" fillId="3" borderId="0" xfId="0" applyNumberFormat="1" applyFill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left" wrapText="1" indent="3"/>
      <protection hidden="1"/>
    </xf>
    <xf numFmtId="0" fontId="0" fillId="3" borderId="7" xfId="0" applyFill="1" applyBorder="1" applyAlignment="1" applyProtection="1">
      <alignment horizontal="center" wrapText="1"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Protection="1"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0" fillId="0" borderId="6" xfId="0" applyFont="1" applyBorder="1" applyAlignment="1" applyProtection="1">
      <alignment wrapText="1"/>
      <protection hidden="1"/>
    </xf>
    <xf numFmtId="0" fontId="0" fillId="0" borderId="6" xfId="0" applyBorder="1" applyAlignment="1" applyProtection="1">
      <alignment wrapText="1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4" xfId="0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19" xfId="0" applyBorder="1" applyProtection="1"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16" xfId="0" applyBorder="1" applyProtection="1">
      <protection hidden="1"/>
    </xf>
    <xf numFmtId="0" fontId="1" fillId="0" borderId="0" xfId="0" applyFont="1" applyBorder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Fill="1" applyBorder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" xfId="0" applyFont="1" applyFill="1" applyBorder="1" applyProtection="1">
      <protection hidden="1"/>
    </xf>
    <xf numFmtId="0" fontId="0" fillId="0" borderId="1" xfId="0" applyFont="1" applyFill="1" applyBorder="1" applyAlignment="1" applyProtection="1">
      <alignment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Fill="1" applyBorder="1" applyProtection="1">
      <protection hidden="1"/>
    </xf>
    <xf numFmtId="0" fontId="0" fillId="0" borderId="2" xfId="0" applyFont="1" applyFill="1" applyBorder="1" applyAlignment="1" applyProtection="1">
      <alignment wrapText="1"/>
      <protection hidden="1"/>
    </xf>
    <xf numFmtId="2" fontId="0" fillId="3" borderId="9" xfId="0" applyNumberFormat="1" applyFill="1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 wrapText="1"/>
      <protection hidden="1"/>
    </xf>
    <xf numFmtId="2" fontId="0" fillId="3" borderId="7" xfId="0" applyNumberFormat="1" applyFill="1" applyBorder="1" applyAlignment="1" applyProtection="1">
      <alignment horizontal="center"/>
      <protection hidden="1"/>
    </xf>
    <xf numFmtId="0" fontId="0" fillId="0" borderId="19" xfId="0" applyFill="1" applyBorder="1" applyProtection="1">
      <protection hidden="1"/>
    </xf>
    <xf numFmtId="0" fontId="0" fillId="0" borderId="1" xfId="0" applyFill="1" applyBorder="1" applyAlignment="1" applyProtection="1">
      <alignment wrapText="1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2" fontId="0" fillId="0" borderId="0" xfId="0" applyNumberFormat="1" applyFill="1" applyProtection="1">
      <protection hidden="1"/>
    </xf>
    <xf numFmtId="1" fontId="0" fillId="0" borderId="0" xfId="0" applyNumberFormat="1" applyFill="1" applyProtection="1">
      <protection hidden="1"/>
    </xf>
    <xf numFmtId="0" fontId="1" fillId="0" borderId="0" xfId="0" applyFont="1" applyFill="1" applyBorder="1" applyAlignment="1" applyProtection="1"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3" fontId="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2" fontId="0" fillId="3" borderId="5" xfId="0" applyNumberFormat="1" applyFill="1" applyBorder="1" applyAlignment="1" applyProtection="1">
      <alignment horizontal="center"/>
      <protection hidden="1"/>
    </xf>
    <xf numFmtId="0" fontId="0" fillId="0" borderId="9" xfId="0" applyFont="1" applyFill="1" applyBorder="1" applyAlignment="1" applyProtection="1">
      <alignment wrapText="1"/>
      <protection hidden="1"/>
    </xf>
    <xf numFmtId="0" fontId="0" fillId="0" borderId="16" xfId="0" applyFill="1" applyBorder="1" applyAlignment="1" applyProtection="1">
      <alignment wrapText="1"/>
      <protection hidden="1"/>
    </xf>
    <xf numFmtId="0" fontId="0" fillId="0" borderId="2" xfId="0" applyFill="1" applyBorder="1" applyAlignment="1" applyProtection="1">
      <alignment wrapText="1"/>
      <protection hidden="1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wrapText="1"/>
      <protection hidden="1"/>
    </xf>
    <xf numFmtId="0" fontId="0" fillId="2" borderId="0" xfId="0" applyFont="1" applyFill="1" applyAlignment="1" applyProtection="1">
      <alignment horizontal="left" vertical="top" wrapText="1"/>
      <protection hidden="1"/>
    </xf>
    <xf numFmtId="0" fontId="0" fillId="0" borderId="0" xfId="0" applyFill="1" applyAlignment="1">
      <alignment horizontal="left" vertical="top" wrapText="1"/>
    </xf>
    <xf numFmtId="0" fontId="10" fillId="0" borderId="1" xfId="1" applyFont="1" applyBorder="1" applyAlignment="1" applyProtection="1">
      <alignment wrapText="1"/>
      <protection hidden="1"/>
    </xf>
    <xf numFmtId="0" fontId="11" fillId="0" borderId="1" xfId="0" applyFont="1" applyBorder="1" applyAlignment="1" applyProtection="1">
      <alignment horizontal="left" indent="3"/>
      <protection hidden="1"/>
    </xf>
    <xf numFmtId="0" fontId="0" fillId="0" borderId="0" xfId="0" applyFill="1" applyAlignment="1">
      <alignment horizontal="left" vertical="top"/>
    </xf>
    <xf numFmtId="0" fontId="0" fillId="8" borderId="0" xfId="0" applyFill="1" applyAlignment="1">
      <alignment horizontal="left" vertical="top" indent="3"/>
    </xf>
    <xf numFmtId="0" fontId="0" fillId="8" borderId="0" xfId="0" applyFill="1"/>
    <xf numFmtId="0" fontId="0" fillId="8" borderId="0" xfId="0" applyFill="1" applyAlignment="1">
      <alignment horizontal="left" vertical="top" wrapText="1"/>
    </xf>
    <xf numFmtId="0" fontId="8" fillId="9" borderId="0" xfId="0" applyFont="1" applyFill="1" applyAlignment="1">
      <alignment horizontal="left" vertical="top" indent="3"/>
    </xf>
    <xf numFmtId="0" fontId="8" fillId="9" borderId="0" xfId="0" applyFont="1" applyFill="1"/>
    <xf numFmtId="0" fontId="8" fillId="9" borderId="0" xfId="0" applyFont="1" applyFill="1" applyAlignment="1">
      <alignment horizontal="left" vertical="top" wrapText="1"/>
    </xf>
    <xf numFmtId="0" fontId="0" fillId="9" borderId="0" xfId="0" applyFill="1"/>
    <xf numFmtId="0" fontId="0" fillId="0" borderId="0" xfId="0" applyFill="1" applyAlignment="1">
      <alignment vertical="top"/>
    </xf>
    <xf numFmtId="0" fontId="0" fillId="3" borderId="0" xfId="0" applyFont="1" applyFill="1" applyAlignment="1">
      <alignment horizontal="left" vertical="top"/>
    </xf>
    <xf numFmtId="0" fontId="13" fillId="0" borderId="27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4" fillId="0" borderId="2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justify" vertical="center" wrapText="1"/>
    </xf>
    <xf numFmtId="0" fontId="16" fillId="0" borderId="23" xfId="0" applyFont="1" applyBorder="1" applyAlignment="1">
      <alignment horizontal="justify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Protection="1">
      <protection hidden="1"/>
    </xf>
    <xf numFmtId="164" fontId="0" fillId="0" borderId="0" xfId="0" applyNumberFormat="1" applyFill="1" applyAlignment="1">
      <alignment horizontal="left" vertical="top"/>
    </xf>
    <xf numFmtId="0" fontId="8" fillId="0" borderId="0" xfId="0" applyFont="1" applyFill="1" applyAlignment="1">
      <alignment horizontal="left" vertical="top" indent="3"/>
    </xf>
    <xf numFmtId="0" fontId="8" fillId="0" borderId="0" xfId="0" applyFont="1" applyFill="1"/>
    <xf numFmtId="0" fontId="8" fillId="0" borderId="0" xfId="0" applyFont="1" applyFill="1" applyAlignment="1">
      <alignment horizontal="left" vertical="top" wrapText="1"/>
    </xf>
    <xf numFmtId="0" fontId="0" fillId="0" borderId="1" xfId="0" applyFont="1" applyBorder="1" applyAlignment="1" applyProtection="1">
      <alignment vertical="center"/>
      <protection hidden="1"/>
    </xf>
    <xf numFmtId="0" fontId="0" fillId="0" borderId="1" xfId="0" applyFont="1" applyBorder="1" applyAlignment="1" applyProtection="1">
      <alignment wrapText="1"/>
      <protection hidden="1"/>
    </xf>
    <xf numFmtId="0" fontId="0" fillId="0" borderId="16" xfId="0" applyFill="1" applyBorder="1" applyProtection="1">
      <protection hidden="1"/>
    </xf>
    <xf numFmtId="0" fontId="0" fillId="3" borderId="8" xfId="0" applyFill="1" applyBorder="1" applyAlignment="1" applyProtection="1">
      <alignment horizontal="center"/>
      <protection hidden="1"/>
    </xf>
    <xf numFmtId="3" fontId="0" fillId="2" borderId="1" xfId="0" applyNumberForma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wrapText="1" indent="5"/>
      <protection hidden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2" borderId="0" xfId="0" applyNumberFormat="1" applyFill="1" applyAlignment="1">
      <alignment horizontal="center" vertical="top"/>
    </xf>
    <xf numFmtId="0" fontId="6" fillId="0" borderId="0" xfId="0" applyFont="1" applyAlignment="1" applyProtection="1">
      <alignment horizontal="left" wrapText="1"/>
      <protection hidden="1"/>
    </xf>
    <xf numFmtId="0" fontId="7" fillId="5" borderId="21" xfId="0" applyFont="1" applyFill="1" applyBorder="1" applyAlignment="1" applyProtection="1">
      <alignment horizontal="center"/>
      <protection hidden="1"/>
    </xf>
    <xf numFmtId="0" fontId="7" fillId="5" borderId="19" xfId="0" applyFont="1" applyFill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0" fontId="7" fillId="6" borderId="21" xfId="0" applyFont="1" applyFill="1" applyBorder="1" applyAlignment="1" applyProtection="1">
      <alignment horizontal="center"/>
      <protection hidden="1"/>
    </xf>
    <xf numFmtId="0" fontId="7" fillId="6" borderId="19" xfId="0" applyFont="1" applyFill="1" applyBorder="1" applyAlignment="1" applyProtection="1">
      <alignment horizontal="center"/>
      <protection hidden="1"/>
    </xf>
    <xf numFmtId="0" fontId="1" fillId="7" borderId="21" xfId="0" applyFont="1" applyFill="1" applyBorder="1" applyAlignment="1" applyProtection="1">
      <alignment horizontal="center"/>
      <protection hidden="1"/>
    </xf>
    <xf numFmtId="0" fontId="1" fillId="7" borderId="19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left" vertical="center"/>
      <protection hidden="1"/>
    </xf>
    <xf numFmtId="0" fontId="0" fillId="0" borderId="15" xfId="0" applyFont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horizontal="left" vertical="center"/>
      <protection hidden="1"/>
    </xf>
    <xf numFmtId="0" fontId="0" fillId="0" borderId="6" xfId="0" applyFont="1" applyFill="1" applyBorder="1" applyAlignment="1" applyProtection="1">
      <alignment horizontal="left" vertical="center"/>
      <protection hidden="1"/>
    </xf>
    <xf numFmtId="0" fontId="0" fillId="0" borderId="3" xfId="0" applyFont="1" applyFill="1" applyBorder="1" applyAlignment="1" applyProtection="1">
      <alignment horizontal="left" vertical="center"/>
      <protection hidden="1"/>
    </xf>
    <xf numFmtId="0" fontId="0" fillId="0" borderId="17" xfId="0" applyFill="1" applyBorder="1" applyAlignment="1" applyProtection="1">
      <alignment horizontal="left" vertical="center"/>
      <protection hidden="1"/>
    </xf>
    <xf numFmtId="0" fontId="0" fillId="0" borderId="18" xfId="0" applyFill="1" applyBorder="1" applyAlignment="1" applyProtection="1">
      <alignment horizontal="left" vertical="center"/>
      <protection hidden="1"/>
    </xf>
    <xf numFmtId="164" fontId="9" fillId="2" borderId="0" xfId="0" applyNumberFormat="1" applyFont="1" applyFill="1" applyAlignment="1" applyProtection="1">
      <alignment horizontal="center" vertical="center" wrapText="1"/>
      <protection hidden="1"/>
    </xf>
    <xf numFmtId="0" fontId="9" fillId="3" borderId="0" xfId="0" applyFont="1" applyFill="1" applyAlignment="1" applyProtection="1">
      <alignment horizontal="left" vertical="top" wrapText="1"/>
      <protection hidden="1"/>
    </xf>
    <xf numFmtId="0" fontId="0" fillId="0" borderId="6" xfId="0" applyFont="1" applyBorder="1" applyAlignment="1" applyProtection="1">
      <alignment horizontal="left" vertical="center"/>
      <protection hidden="1"/>
    </xf>
    <xf numFmtId="0" fontId="0" fillId="0" borderId="3" xfId="0" applyFont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left" vertical="center"/>
      <protection hidden="1"/>
    </xf>
    <xf numFmtId="0" fontId="0" fillId="0" borderId="18" xfId="0" applyFont="1" applyFill="1" applyBorder="1" applyAlignment="1" applyProtection="1">
      <alignment horizontal="left" vertical="center"/>
      <protection hidden="1"/>
    </xf>
    <xf numFmtId="0" fontId="0" fillId="0" borderId="6" xfId="0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14" fillId="0" borderId="2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ietgre/AppData/Local/Microsoft/Windows/Temporary%20Internet%20Files/Content.Outlook/Y9BVGZ5C/parking_supply_res_zoningdist_nonres_sfpark_scal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idential_parking_supply"/>
      <sheetName val="tazToInclude"/>
    </sheetNames>
    <sheetDataSet>
      <sheetData sheetId="0"/>
      <sheetData sheetId="1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2">
          <cell r="A62">
            <v>61</v>
          </cell>
        </row>
        <row r="63">
          <cell r="A63">
            <v>62</v>
          </cell>
        </row>
        <row r="64">
          <cell r="A64">
            <v>63</v>
          </cell>
        </row>
        <row r="65">
          <cell r="A65">
            <v>64</v>
          </cell>
        </row>
        <row r="66">
          <cell r="A66">
            <v>65</v>
          </cell>
        </row>
        <row r="67">
          <cell r="A67">
            <v>66</v>
          </cell>
        </row>
        <row r="68">
          <cell r="A68">
            <v>67</v>
          </cell>
        </row>
        <row r="69">
          <cell r="A69">
            <v>68</v>
          </cell>
        </row>
        <row r="70">
          <cell r="A70">
            <v>69</v>
          </cell>
        </row>
        <row r="71">
          <cell r="A71">
            <v>70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  <row r="130">
          <cell r="A130">
            <v>129</v>
          </cell>
        </row>
        <row r="131">
          <cell r="A131">
            <v>130</v>
          </cell>
        </row>
        <row r="132">
          <cell r="A132">
            <v>131</v>
          </cell>
        </row>
        <row r="133">
          <cell r="A133">
            <v>132</v>
          </cell>
        </row>
        <row r="134">
          <cell r="A134">
            <v>133</v>
          </cell>
        </row>
        <row r="135">
          <cell r="A135">
            <v>134</v>
          </cell>
        </row>
        <row r="136">
          <cell r="A136">
            <v>135</v>
          </cell>
        </row>
        <row r="137">
          <cell r="A137">
            <v>136</v>
          </cell>
        </row>
        <row r="138">
          <cell r="A138">
            <v>137</v>
          </cell>
        </row>
        <row r="139">
          <cell r="A139">
            <v>138</v>
          </cell>
        </row>
        <row r="140">
          <cell r="A140">
            <v>139</v>
          </cell>
        </row>
        <row r="141">
          <cell r="A141">
            <v>140</v>
          </cell>
        </row>
        <row r="142">
          <cell r="A142">
            <v>141</v>
          </cell>
        </row>
        <row r="143">
          <cell r="A143">
            <v>142</v>
          </cell>
        </row>
        <row r="144">
          <cell r="A144">
            <v>143</v>
          </cell>
        </row>
        <row r="145">
          <cell r="A145">
            <v>144</v>
          </cell>
        </row>
        <row r="146">
          <cell r="A146">
            <v>145</v>
          </cell>
        </row>
        <row r="147">
          <cell r="A147">
            <v>146</v>
          </cell>
        </row>
        <row r="148">
          <cell r="A148">
            <v>147</v>
          </cell>
        </row>
        <row r="149">
          <cell r="A149">
            <v>148</v>
          </cell>
        </row>
        <row r="150">
          <cell r="A150">
            <v>149</v>
          </cell>
        </row>
        <row r="151">
          <cell r="A151">
            <v>150</v>
          </cell>
        </row>
        <row r="152">
          <cell r="A152">
            <v>151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59">
          <cell r="A159">
            <v>158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</row>
        <row r="202">
          <cell r="A202">
            <v>201</v>
          </cell>
        </row>
        <row r="203">
          <cell r="A203">
            <v>202</v>
          </cell>
        </row>
        <row r="204">
          <cell r="A204">
            <v>203</v>
          </cell>
        </row>
        <row r="205">
          <cell r="A205">
            <v>204</v>
          </cell>
        </row>
        <row r="206">
          <cell r="A206">
            <v>205</v>
          </cell>
        </row>
        <row r="207">
          <cell r="A207">
            <v>206</v>
          </cell>
        </row>
        <row r="208">
          <cell r="A208">
            <v>207</v>
          </cell>
        </row>
        <row r="209">
          <cell r="A209">
            <v>208</v>
          </cell>
        </row>
        <row r="210">
          <cell r="A210">
            <v>209</v>
          </cell>
        </row>
        <row r="211">
          <cell r="A211">
            <v>210</v>
          </cell>
        </row>
        <row r="212">
          <cell r="A212">
            <v>211</v>
          </cell>
        </row>
        <row r="213">
          <cell r="A213">
            <v>212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</row>
        <row r="217">
          <cell r="A217">
            <v>216</v>
          </cell>
        </row>
        <row r="218">
          <cell r="A218">
            <v>217</v>
          </cell>
        </row>
        <row r="219">
          <cell r="A219">
            <v>218</v>
          </cell>
        </row>
        <row r="220">
          <cell r="A220">
            <v>219</v>
          </cell>
        </row>
        <row r="221">
          <cell r="A221">
            <v>220</v>
          </cell>
        </row>
        <row r="222">
          <cell r="A222">
            <v>221</v>
          </cell>
        </row>
        <row r="223">
          <cell r="A223">
            <v>222</v>
          </cell>
        </row>
        <row r="224">
          <cell r="A224">
            <v>223</v>
          </cell>
        </row>
        <row r="225">
          <cell r="A225">
            <v>224</v>
          </cell>
        </row>
        <row r="226">
          <cell r="A226">
            <v>225</v>
          </cell>
        </row>
        <row r="227">
          <cell r="A227">
            <v>226</v>
          </cell>
        </row>
        <row r="228">
          <cell r="A228">
            <v>227</v>
          </cell>
        </row>
        <row r="229">
          <cell r="A229">
            <v>228</v>
          </cell>
        </row>
        <row r="230">
          <cell r="A230">
            <v>229</v>
          </cell>
        </row>
        <row r="231">
          <cell r="A231">
            <v>230</v>
          </cell>
        </row>
        <row r="232">
          <cell r="A232">
            <v>231</v>
          </cell>
        </row>
        <row r="233">
          <cell r="A233">
            <v>232</v>
          </cell>
        </row>
        <row r="234">
          <cell r="A234">
            <v>233</v>
          </cell>
        </row>
        <row r="235">
          <cell r="A235">
            <v>234</v>
          </cell>
        </row>
        <row r="236">
          <cell r="A236">
            <v>235</v>
          </cell>
        </row>
        <row r="237">
          <cell r="A237">
            <v>236</v>
          </cell>
        </row>
        <row r="238">
          <cell r="A238">
            <v>237</v>
          </cell>
        </row>
        <row r="239">
          <cell r="A239">
            <v>238</v>
          </cell>
        </row>
        <row r="240">
          <cell r="A240">
            <v>239</v>
          </cell>
        </row>
        <row r="241">
          <cell r="A241">
            <v>240</v>
          </cell>
        </row>
        <row r="242">
          <cell r="A242">
            <v>241</v>
          </cell>
        </row>
        <row r="243">
          <cell r="A243">
            <v>242</v>
          </cell>
        </row>
        <row r="244">
          <cell r="A244">
            <v>243</v>
          </cell>
        </row>
        <row r="245">
          <cell r="A245">
            <v>244</v>
          </cell>
        </row>
        <row r="246">
          <cell r="A246">
            <v>245</v>
          </cell>
        </row>
        <row r="247">
          <cell r="A247">
            <v>246</v>
          </cell>
        </row>
        <row r="248">
          <cell r="A248">
            <v>247</v>
          </cell>
        </row>
        <row r="249">
          <cell r="A249">
            <v>248</v>
          </cell>
        </row>
        <row r="250">
          <cell r="A250">
            <v>249</v>
          </cell>
        </row>
        <row r="251">
          <cell r="A251">
            <v>250</v>
          </cell>
        </row>
        <row r="252">
          <cell r="A252">
            <v>251</v>
          </cell>
        </row>
        <row r="253">
          <cell r="A253">
            <v>252</v>
          </cell>
        </row>
        <row r="254">
          <cell r="A254">
            <v>253</v>
          </cell>
        </row>
        <row r="255">
          <cell r="A255">
            <v>254</v>
          </cell>
        </row>
        <row r="256">
          <cell r="A256">
            <v>255</v>
          </cell>
        </row>
        <row r="257">
          <cell r="A257">
            <v>256</v>
          </cell>
        </row>
        <row r="258">
          <cell r="A258">
            <v>257</v>
          </cell>
        </row>
        <row r="259">
          <cell r="A259">
            <v>258</v>
          </cell>
        </row>
        <row r="260">
          <cell r="A260">
            <v>259</v>
          </cell>
        </row>
        <row r="261">
          <cell r="A261">
            <v>260</v>
          </cell>
        </row>
        <row r="262">
          <cell r="A262">
            <v>261</v>
          </cell>
        </row>
        <row r="263">
          <cell r="A263">
            <v>262</v>
          </cell>
        </row>
        <row r="264">
          <cell r="A264">
            <v>263</v>
          </cell>
        </row>
        <row r="265">
          <cell r="A265">
            <v>264</v>
          </cell>
        </row>
        <row r="266">
          <cell r="A266">
            <v>265</v>
          </cell>
        </row>
        <row r="267">
          <cell r="A267">
            <v>266</v>
          </cell>
        </row>
        <row r="268">
          <cell r="A268">
            <v>267</v>
          </cell>
        </row>
        <row r="269">
          <cell r="A269">
            <v>268</v>
          </cell>
        </row>
        <row r="270">
          <cell r="A270">
            <v>269</v>
          </cell>
        </row>
        <row r="271">
          <cell r="A271">
            <v>270</v>
          </cell>
        </row>
        <row r="272">
          <cell r="A272">
            <v>271</v>
          </cell>
        </row>
        <row r="273">
          <cell r="A273">
            <v>272</v>
          </cell>
        </row>
        <row r="274">
          <cell r="A274">
            <v>273</v>
          </cell>
        </row>
        <row r="275">
          <cell r="A275">
            <v>274</v>
          </cell>
        </row>
        <row r="276">
          <cell r="A276">
            <v>275</v>
          </cell>
        </row>
        <row r="277">
          <cell r="A277">
            <v>276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</row>
        <row r="281">
          <cell r="A281">
            <v>280</v>
          </cell>
        </row>
        <row r="282">
          <cell r="A282">
            <v>281</v>
          </cell>
        </row>
        <row r="283">
          <cell r="A283">
            <v>282</v>
          </cell>
        </row>
        <row r="284">
          <cell r="A284">
            <v>283</v>
          </cell>
        </row>
        <row r="285">
          <cell r="A285">
            <v>284</v>
          </cell>
        </row>
        <row r="286">
          <cell r="A286">
            <v>285</v>
          </cell>
        </row>
        <row r="287">
          <cell r="A287">
            <v>286</v>
          </cell>
        </row>
        <row r="288">
          <cell r="A288">
            <v>287</v>
          </cell>
        </row>
        <row r="289">
          <cell r="A289">
            <v>288</v>
          </cell>
        </row>
        <row r="290">
          <cell r="A290">
            <v>289</v>
          </cell>
        </row>
        <row r="291">
          <cell r="A291">
            <v>290</v>
          </cell>
        </row>
        <row r="292">
          <cell r="A292">
            <v>291</v>
          </cell>
        </row>
        <row r="293">
          <cell r="A293">
            <v>292</v>
          </cell>
        </row>
        <row r="294">
          <cell r="A294">
            <v>293</v>
          </cell>
        </row>
        <row r="295">
          <cell r="A295">
            <v>294</v>
          </cell>
        </row>
        <row r="296">
          <cell r="A296">
            <v>295</v>
          </cell>
        </row>
        <row r="297">
          <cell r="A297">
            <v>296</v>
          </cell>
        </row>
        <row r="298">
          <cell r="A298">
            <v>297</v>
          </cell>
        </row>
        <row r="299">
          <cell r="A299">
            <v>298</v>
          </cell>
        </row>
        <row r="300">
          <cell r="A300">
            <v>299</v>
          </cell>
        </row>
        <row r="301">
          <cell r="A301">
            <v>300</v>
          </cell>
        </row>
        <row r="302">
          <cell r="A302">
            <v>301</v>
          </cell>
        </row>
        <row r="303">
          <cell r="A303">
            <v>302</v>
          </cell>
        </row>
        <row r="304">
          <cell r="A304">
            <v>303</v>
          </cell>
        </row>
        <row r="305">
          <cell r="A305">
            <v>304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314</v>
          </cell>
        </row>
        <row r="314">
          <cell r="A314">
            <v>315</v>
          </cell>
        </row>
        <row r="315">
          <cell r="A315">
            <v>316</v>
          </cell>
        </row>
        <row r="316">
          <cell r="A316">
            <v>317</v>
          </cell>
        </row>
        <row r="317">
          <cell r="A317">
            <v>318</v>
          </cell>
        </row>
        <row r="318">
          <cell r="A318">
            <v>319</v>
          </cell>
        </row>
        <row r="319">
          <cell r="A319">
            <v>320</v>
          </cell>
        </row>
        <row r="320">
          <cell r="A320">
            <v>321</v>
          </cell>
        </row>
        <row r="321">
          <cell r="A321">
            <v>322</v>
          </cell>
        </row>
        <row r="322">
          <cell r="A322">
            <v>323</v>
          </cell>
        </row>
        <row r="323">
          <cell r="A323">
            <v>324</v>
          </cell>
        </row>
        <row r="324">
          <cell r="A324">
            <v>325</v>
          </cell>
        </row>
        <row r="325">
          <cell r="A325">
            <v>326</v>
          </cell>
        </row>
        <row r="326">
          <cell r="A326">
            <v>327</v>
          </cell>
        </row>
        <row r="327">
          <cell r="A327">
            <v>328</v>
          </cell>
        </row>
        <row r="328">
          <cell r="A328">
            <v>329</v>
          </cell>
        </row>
        <row r="329">
          <cell r="A329">
            <v>330</v>
          </cell>
        </row>
        <row r="330">
          <cell r="A330">
            <v>331</v>
          </cell>
        </row>
        <row r="331">
          <cell r="A331">
            <v>332</v>
          </cell>
        </row>
        <row r="332">
          <cell r="A332">
            <v>333</v>
          </cell>
        </row>
        <row r="333">
          <cell r="A333">
            <v>334</v>
          </cell>
        </row>
        <row r="334">
          <cell r="A334">
            <v>335</v>
          </cell>
        </row>
        <row r="335">
          <cell r="A335">
            <v>336</v>
          </cell>
        </row>
        <row r="336">
          <cell r="A336">
            <v>337</v>
          </cell>
        </row>
        <row r="337">
          <cell r="A337">
            <v>338</v>
          </cell>
        </row>
        <row r="338">
          <cell r="A338">
            <v>339</v>
          </cell>
        </row>
        <row r="339">
          <cell r="A339">
            <v>340</v>
          </cell>
        </row>
        <row r="340">
          <cell r="A340">
            <v>341</v>
          </cell>
        </row>
        <row r="341">
          <cell r="A341">
            <v>342</v>
          </cell>
        </row>
        <row r="342">
          <cell r="A342">
            <v>343</v>
          </cell>
        </row>
        <row r="343">
          <cell r="A343">
            <v>344</v>
          </cell>
        </row>
        <row r="344">
          <cell r="A344">
            <v>345</v>
          </cell>
        </row>
        <row r="345">
          <cell r="A345">
            <v>346</v>
          </cell>
        </row>
        <row r="346">
          <cell r="A346">
            <v>347</v>
          </cell>
        </row>
        <row r="347">
          <cell r="A347">
            <v>348</v>
          </cell>
        </row>
        <row r="348">
          <cell r="A348">
            <v>349</v>
          </cell>
        </row>
        <row r="349">
          <cell r="A349">
            <v>350</v>
          </cell>
        </row>
        <row r="350">
          <cell r="A350">
            <v>351</v>
          </cell>
        </row>
        <row r="351">
          <cell r="A351">
            <v>352</v>
          </cell>
        </row>
        <row r="352">
          <cell r="A352">
            <v>353</v>
          </cell>
        </row>
        <row r="353">
          <cell r="A353">
            <v>354</v>
          </cell>
        </row>
        <row r="354">
          <cell r="A354">
            <v>355</v>
          </cell>
        </row>
        <row r="355">
          <cell r="A355">
            <v>356</v>
          </cell>
        </row>
        <row r="356">
          <cell r="A356">
            <v>357</v>
          </cell>
        </row>
        <row r="357">
          <cell r="A357">
            <v>358</v>
          </cell>
        </row>
        <row r="358">
          <cell r="A358">
            <v>359</v>
          </cell>
        </row>
        <row r="359">
          <cell r="A359">
            <v>360</v>
          </cell>
        </row>
        <row r="360">
          <cell r="A360">
            <v>361</v>
          </cell>
        </row>
        <row r="361">
          <cell r="A361">
            <v>362</v>
          </cell>
        </row>
        <row r="362">
          <cell r="A362">
            <v>363</v>
          </cell>
        </row>
        <row r="363">
          <cell r="A363">
            <v>364</v>
          </cell>
        </row>
        <row r="364">
          <cell r="A364">
            <v>365</v>
          </cell>
        </row>
        <row r="365">
          <cell r="A365">
            <v>366</v>
          </cell>
        </row>
        <row r="366">
          <cell r="A366">
            <v>367</v>
          </cell>
        </row>
        <row r="367">
          <cell r="A367">
            <v>368</v>
          </cell>
        </row>
        <row r="368">
          <cell r="A368">
            <v>369</v>
          </cell>
        </row>
        <row r="369">
          <cell r="A369">
            <v>370</v>
          </cell>
        </row>
        <row r="370">
          <cell r="A370">
            <v>371</v>
          </cell>
        </row>
        <row r="371">
          <cell r="A371">
            <v>372</v>
          </cell>
        </row>
        <row r="372">
          <cell r="A372">
            <v>373</v>
          </cell>
        </row>
        <row r="373">
          <cell r="A373">
            <v>374</v>
          </cell>
        </row>
        <row r="374">
          <cell r="A374">
            <v>375</v>
          </cell>
        </row>
        <row r="375">
          <cell r="A375">
            <v>376</v>
          </cell>
        </row>
        <row r="376">
          <cell r="A376">
            <v>377</v>
          </cell>
        </row>
        <row r="377">
          <cell r="A377">
            <v>378</v>
          </cell>
        </row>
        <row r="378">
          <cell r="A378">
            <v>379</v>
          </cell>
        </row>
        <row r="379">
          <cell r="A379">
            <v>380</v>
          </cell>
        </row>
        <row r="380">
          <cell r="A380">
            <v>381</v>
          </cell>
        </row>
        <row r="381">
          <cell r="A381">
            <v>382</v>
          </cell>
        </row>
        <row r="382">
          <cell r="A382">
            <v>383</v>
          </cell>
        </row>
        <row r="383">
          <cell r="A383">
            <v>388</v>
          </cell>
        </row>
        <row r="384">
          <cell r="A384">
            <v>389</v>
          </cell>
        </row>
        <row r="385">
          <cell r="A385">
            <v>390</v>
          </cell>
        </row>
        <row r="386">
          <cell r="A386">
            <v>391</v>
          </cell>
        </row>
        <row r="387">
          <cell r="A387">
            <v>392</v>
          </cell>
        </row>
        <row r="388">
          <cell r="A388">
            <v>393</v>
          </cell>
        </row>
        <row r="389">
          <cell r="A389">
            <v>394</v>
          </cell>
        </row>
        <row r="390">
          <cell r="A390">
            <v>395</v>
          </cell>
        </row>
        <row r="391">
          <cell r="A391">
            <v>396</v>
          </cell>
        </row>
        <row r="392">
          <cell r="A392">
            <v>397</v>
          </cell>
        </row>
        <row r="393">
          <cell r="A393">
            <v>398</v>
          </cell>
        </row>
        <row r="394">
          <cell r="A394">
            <v>399</v>
          </cell>
        </row>
        <row r="395">
          <cell r="A395">
            <v>403</v>
          </cell>
        </row>
        <row r="396">
          <cell r="A396">
            <v>404</v>
          </cell>
        </row>
        <row r="397">
          <cell r="A397">
            <v>405</v>
          </cell>
        </row>
        <row r="398">
          <cell r="A398">
            <v>406</v>
          </cell>
        </row>
        <row r="399">
          <cell r="A399">
            <v>407</v>
          </cell>
        </row>
        <row r="400">
          <cell r="A400">
            <v>408</v>
          </cell>
        </row>
        <row r="401">
          <cell r="A401">
            <v>409</v>
          </cell>
        </row>
        <row r="402">
          <cell r="A402">
            <v>410</v>
          </cell>
        </row>
        <row r="403">
          <cell r="A403">
            <v>411</v>
          </cell>
        </row>
        <row r="404">
          <cell r="A404">
            <v>413</v>
          </cell>
        </row>
        <row r="405">
          <cell r="A405">
            <v>414</v>
          </cell>
        </row>
        <row r="406">
          <cell r="A406">
            <v>415</v>
          </cell>
        </row>
        <row r="407">
          <cell r="A407">
            <v>416</v>
          </cell>
        </row>
        <row r="408">
          <cell r="A408">
            <v>417</v>
          </cell>
        </row>
        <row r="409">
          <cell r="A409">
            <v>419</v>
          </cell>
        </row>
        <row r="410">
          <cell r="A410">
            <v>420</v>
          </cell>
        </row>
        <row r="411">
          <cell r="A411">
            <v>421</v>
          </cell>
        </row>
        <row r="412">
          <cell r="A412">
            <v>422</v>
          </cell>
        </row>
        <row r="413">
          <cell r="A413">
            <v>423</v>
          </cell>
        </row>
        <row r="414">
          <cell r="A414">
            <v>424</v>
          </cell>
        </row>
        <row r="415">
          <cell r="A415">
            <v>425</v>
          </cell>
        </row>
        <row r="416">
          <cell r="A416">
            <v>426</v>
          </cell>
        </row>
        <row r="417">
          <cell r="A417">
            <v>427</v>
          </cell>
        </row>
        <row r="418">
          <cell r="A418">
            <v>428</v>
          </cell>
        </row>
        <row r="419">
          <cell r="A419">
            <v>429</v>
          </cell>
        </row>
        <row r="420">
          <cell r="A420">
            <v>430</v>
          </cell>
        </row>
        <row r="421">
          <cell r="A421">
            <v>431</v>
          </cell>
        </row>
        <row r="422">
          <cell r="A422">
            <v>432</v>
          </cell>
        </row>
        <row r="423">
          <cell r="A423">
            <v>433</v>
          </cell>
        </row>
        <row r="424">
          <cell r="A424">
            <v>434</v>
          </cell>
        </row>
        <row r="425">
          <cell r="A425">
            <v>435</v>
          </cell>
        </row>
        <row r="426">
          <cell r="A426">
            <v>436</v>
          </cell>
        </row>
        <row r="427">
          <cell r="A427">
            <v>437</v>
          </cell>
        </row>
        <row r="428">
          <cell r="A428">
            <v>438</v>
          </cell>
        </row>
        <row r="429">
          <cell r="A429">
            <v>439</v>
          </cell>
        </row>
        <row r="430">
          <cell r="A430">
            <v>440</v>
          </cell>
        </row>
        <row r="431">
          <cell r="A431">
            <v>441</v>
          </cell>
        </row>
        <row r="432">
          <cell r="A432">
            <v>442</v>
          </cell>
        </row>
        <row r="433">
          <cell r="A433">
            <v>443</v>
          </cell>
        </row>
        <row r="434">
          <cell r="A434">
            <v>445</v>
          </cell>
        </row>
        <row r="435">
          <cell r="A435">
            <v>446</v>
          </cell>
        </row>
        <row r="436">
          <cell r="A436">
            <v>447</v>
          </cell>
        </row>
        <row r="437">
          <cell r="A437">
            <v>448</v>
          </cell>
        </row>
        <row r="438">
          <cell r="A438">
            <v>449</v>
          </cell>
        </row>
        <row r="439">
          <cell r="A439">
            <v>450</v>
          </cell>
        </row>
        <row r="440">
          <cell r="A440">
            <v>451</v>
          </cell>
        </row>
        <row r="441">
          <cell r="A441">
            <v>452</v>
          </cell>
        </row>
        <row r="442">
          <cell r="A442">
            <v>454</v>
          </cell>
        </row>
        <row r="443">
          <cell r="A443">
            <v>455</v>
          </cell>
        </row>
        <row r="444">
          <cell r="A444">
            <v>456</v>
          </cell>
        </row>
        <row r="445">
          <cell r="A445">
            <v>457</v>
          </cell>
        </row>
        <row r="446">
          <cell r="A446">
            <v>458</v>
          </cell>
        </row>
        <row r="447">
          <cell r="A447">
            <v>459</v>
          </cell>
        </row>
        <row r="448">
          <cell r="A448">
            <v>460</v>
          </cell>
        </row>
        <row r="449">
          <cell r="A449">
            <v>461</v>
          </cell>
        </row>
        <row r="450">
          <cell r="A450">
            <v>462</v>
          </cell>
        </row>
        <row r="451">
          <cell r="A451">
            <v>463</v>
          </cell>
        </row>
        <row r="452">
          <cell r="A452">
            <v>464</v>
          </cell>
        </row>
        <row r="453">
          <cell r="A453">
            <v>465</v>
          </cell>
        </row>
        <row r="454">
          <cell r="A454">
            <v>466</v>
          </cell>
        </row>
        <row r="455">
          <cell r="A455">
            <v>467</v>
          </cell>
        </row>
        <row r="456">
          <cell r="A456">
            <v>468</v>
          </cell>
        </row>
        <row r="457">
          <cell r="A457">
            <v>469</v>
          </cell>
        </row>
        <row r="458">
          <cell r="A458">
            <v>470</v>
          </cell>
        </row>
        <row r="459">
          <cell r="A459">
            <v>471</v>
          </cell>
        </row>
        <row r="460">
          <cell r="A460">
            <v>472</v>
          </cell>
        </row>
        <row r="461">
          <cell r="A461">
            <v>475</v>
          </cell>
        </row>
        <row r="462">
          <cell r="A462">
            <v>476</v>
          </cell>
        </row>
        <row r="463">
          <cell r="A463">
            <v>477</v>
          </cell>
        </row>
        <row r="464">
          <cell r="A464">
            <v>478</v>
          </cell>
        </row>
        <row r="465">
          <cell r="A465">
            <v>479</v>
          </cell>
        </row>
        <row r="466">
          <cell r="A466">
            <v>480</v>
          </cell>
        </row>
        <row r="467">
          <cell r="A467">
            <v>481</v>
          </cell>
        </row>
        <row r="468">
          <cell r="A468">
            <v>482</v>
          </cell>
        </row>
        <row r="469">
          <cell r="A469">
            <v>483</v>
          </cell>
        </row>
        <row r="470">
          <cell r="A470">
            <v>484</v>
          </cell>
        </row>
        <row r="471">
          <cell r="A471">
            <v>485</v>
          </cell>
        </row>
        <row r="472">
          <cell r="A472">
            <v>486</v>
          </cell>
        </row>
        <row r="473">
          <cell r="A473">
            <v>487</v>
          </cell>
        </row>
        <row r="474">
          <cell r="A474">
            <v>488</v>
          </cell>
        </row>
        <row r="475">
          <cell r="A475">
            <v>489</v>
          </cell>
        </row>
        <row r="476">
          <cell r="A476">
            <v>490</v>
          </cell>
        </row>
        <row r="477">
          <cell r="A477">
            <v>491</v>
          </cell>
        </row>
        <row r="478">
          <cell r="A478">
            <v>492</v>
          </cell>
        </row>
        <row r="479">
          <cell r="A479">
            <v>494</v>
          </cell>
        </row>
        <row r="480">
          <cell r="A480">
            <v>495</v>
          </cell>
        </row>
        <row r="481">
          <cell r="A481">
            <v>497</v>
          </cell>
        </row>
        <row r="482">
          <cell r="A482">
            <v>498</v>
          </cell>
        </row>
        <row r="483">
          <cell r="A483">
            <v>499</v>
          </cell>
        </row>
        <row r="484">
          <cell r="A484">
            <v>500</v>
          </cell>
        </row>
        <row r="485">
          <cell r="A485">
            <v>501</v>
          </cell>
        </row>
        <row r="486">
          <cell r="A486">
            <v>502</v>
          </cell>
        </row>
        <row r="487">
          <cell r="A487">
            <v>503</v>
          </cell>
        </row>
        <row r="488">
          <cell r="A488">
            <v>504</v>
          </cell>
        </row>
        <row r="489">
          <cell r="A489">
            <v>505</v>
          </cell>
        </row>
        <row r="490">
          <cell r="A490">
            <v>507</v>
          </cell>
        </row>
        <row r="491">
          <cell r="A491">
            <v>508</v>
          </cell>
        </row>
        <row r="492">
          <cell r="A492">
            <v>509</v>
          </cell>
        </row>
        <row r="493">
          <cell r="A493">
            <v>510</v>
          </cell>
        </row>
        <row r="494">
          <cell r="A494">
            <v>511</v>
          </cell>
        </row>
        <row r="495">
          <cell r="A495">
            <v>512</v>
          </cell>
        </row>
        <row r="496">
          <cell r="A496">
            <v>513</v>
          </cell>
        </row>
        <row r="497">
          <cell r="A497">
            <v>514</v>
          </cell>
        </row>
        <row r="498">
          <cell r="A498">
            <v>515</v>
          </cell>
        </row>
        <row r="499">
          <cell r="A499">
            <v>516</v>
          </cell>
        </row>
        <row r="500">
          <cell r="A500">
            <v>517</v>
          </cell>
        </row>
        <row r="501">
          <cell r="A501">
            <v>518</v>
          </cell>
        </row>
        <row r="502">
          <cell r="A502">
            <v>519</v>
          </cell>
        </row>
        <row r="503">
          <cell r="A503">
            <v>520</v>
          </cell>
        </row>
        <row r="504">
          <cell r="A504">
            <v>521</v>
          </cell>
        </row>
        <row r="505">
          <cell r="A505">
            <v>522</v>
          </cell>
        </row>
        <row r="506">
          <cell r="A506">
            <v>523</v>
          </cell>
        </row>
        <row r="507">
          <cell r="A507">
            <v>524</v>
          </cell>
        </row>
        <row r="508">
          <cell r="A508">
            <v>525</v>
          </cell>
        </row>
        <row r="509">
          <cell r="A509">
            <v>526</v>
          </cell>
        </row>
        <row r="510">
          <cell r="A510">
            <v>527</v>
          </cell>
        </row>
        <row r="511">
          <cell r="A511">
            <v>528</v>
          </cell>
        </row>
        <row r="512">
          <cell r="A512">
            <v>529</v>
          </cell>
        </row>
        <row r="513">
          <cell r="A513">
            <v>530</v>
          </cell>
        </row>
        <row r="514">
          <cell r="A514">
            <v>531</v>
          </cell>
        </row>
        <row r="515">
          <cell r="A515">
            <v>532</v>
          </cell>
        </row>
        <row r="516">
          <cell r="A516">
            <v>533</v>
          </cell>
        </row>
        <row r="517">
          <cell r="A517">
            <v>534</v>
          </cell>
        </row>
        <row r="518">
          <cell r="A518">
            <v>535</v>
          </cell>
        </row>
        <row r="519">
          <cell r="A519">
            <v>536</v>
          </cell>
        </row>
        <row r="520">
          <cell r="A520">
            <v>537</v>
          </cell>
        </row>
        <row r="521">
          <cell r="A521">
            <v>538</v>
          </cell>
        </row>
        <row r="522">
          <cell r="A522">
            <v>540</v>
          </cell>
        </row>
        <row r="523">
          <cell r="A523">
            <v>541</v>
          </cell>
        </row>
        <row r="524">
          <cell r="A524">
            <v>542</v>
          </cell>
        </row>
        <row r="525">
          <cell r="A525">
            <v>543</v>
          </cell>
        </row>
        <row r="526">
          <cell r="A526">
            <v>544</v>
          </cell>
        </row>
        <row r="527">
          <cell r="A527">
            <v>545</v>
          </cell>
        </row>
        <row r="528">
          <cell r="A528">
            <v>546</v>
          </cell>
        </row>
        <row r="529">
          <cell r="A529">
            <v>547</v>
          </cell>
        </row>
        <row r="530">
          <cell r="A530">
            <v>550</v>
          </cell>
        </row>
        <row r="531">
          <cell r="A531">
            <v>551</v>
          </cell>
        </row>
        <row r="532">
          <cell r="A532">
            <v>552</v>
          </cell>
        </row>
        <row r="533">
          <cell r="A533">
            <v>553</v>
          </cell>
        </row>
        <row r="534">
          <cell r="A534">
            <v>554</v>
          </cell>
        </row>
        <row r="535">
          <cell r="A535">
            <v>555</v>
          </cell>
        </row>
        <row r="536">
          <cell r="A536">
            <v>556</v>
          </cell>
        </row>
        <row r="537">
          <cell r="A537">
            <v>557</v>
          </cell>
        </row>
        <row r="538">
          <cell r="A538">
            <v>558</v>
          </cell>
        </row>
        <row r="539">
          <cell r="A539">
            <v>559</v>
          </cell>
        </row>
        <row r="540">
          <cell r="A540">
            <v>560</v>
          </cell>
        </row>
        <row r="541">
          <cell r="A541">
            <v>561</v>
          </cell>
        </row>
        <row r="542">
          <cell r="A542">
            <v>562</v>
          </cell>
        </row>
        <row r="543">
          <cell r="A543">
            <v>563</v>
          </cell>
        </row>
        <row r="544">
          <cell r="A544">
            <v>564</v>
          </cell>
        </row>
        <row r="545">
          <cell r="A545">
            <v>565</v>
          </cell>
        </row>
        <row r="546">
          <cell r="A546">
            <v>566</v>
          </cell>
        </row>
        <row r="547">
          <cell r="A547">
            <v>567</v>
          </cell>
        </row>
        <row r="548">
          <cell r="A548">
            <v>568</v>
          </cell>
        </row>
        <row r="549">
          <cell r="A549">
            <v>569</v>
          </cell>
        </row>
        <row r="550">
          <cell r="A550">
            <v>570</v>
          </cell>
        </row>
        <row r="551">
          <cell r="A551">
            <v>571</v>
          </cell>
        </row>
        <row r="552">
          <cell r="A552">
            <v>572</v>
          </cell>
        </row>
        <row r="553">
          <cell r="A553">
            <v>573</v>
          </cell>
        </row>
        <row r="554">
          <cell r="A554">
            <v>575</v>
          </cell>
        </row>
        <row r="555">
          <cell r="A555">
            <v>576</v>
          </cell>
        </row>
        <row r="556">
          <cell r="A556">
            <v>577</v>
          </cell>
        </row>
        <row r="557">
          <cell r="A557">
            <v>578</v>
          </cell>
        </row>
        <row r="558">
          <cell r="A558">
            <v>579</v>
          </cell>
        </row>
        <row r="559">
          <cell r="A559">
            <v>587</v>
          </cell>
        </row>
        <row r="560">
          <cell r="A560">
            <v>588</v>
          </cell>
        </row>
        <row r="561">
          <cell r="A561">
            <v>589</v>
          </cell>
        </row>
        <row r="562">
          <cell r="A562">
            <v>590</v>
          </cell>
        </row>
        <row r="563">
          <cell r="A563">
            <v>591</v>
          </cell>
        </row>
        <row r="564">
          <cell r="A564">
            <v>592</v>
          </cell>
        </row>
        <row r="565">
          <cell r="A565">
            <v>593</v>
          </cell>
        </row>
        <row r="566">
          <cell r="A566">
            <v>594</v>
          </cell>
        </row>
        <row r="567">
          <cell r="A567">
            <v>595</v>
          </cell>
        </row>
        <row r="568">
          <cell r="A568">
            <v>596</v>
          </cell>
        </row>
        <row r="569">
          <cell r="A569">
            <v>597</v>
          </cell>
        </row>
        <row r="570">
          <cell r="A570">
            <v>598</v>
          </cell>
        </row>
        <row r="571">
          <cell r="A571">
            <v>599</v>
          </cell>
        </row>
        <row r="572">
          <cell r="A572">
            <v>600</v>
          </cell>
        </row>
        <row r="573">
          <cell r="A573">
            <v>601</v>
          </cell>
        </row>
        <row r="574">
          <cell r="A574">
            <v>602</v>
          </cell>
        </row>
        <row r="575">
          <cell r="A575">
            <v>603</v>
          </cell>
        </row>
        <row r="576">
          <cell r="A576">
            <v>604</v>
          </cell>
        </row>
        <row r="577">
          <cell r="A577">
            <v>605</v>
          </cell>
        </row>
        <row r="578">
          <cell r="A578">
            <v>606</v>
          </cell>
        </row>
        <row r="579">
          <cell r="A579">
            <v>607</v>
          </cell>
        </row>
        <row r="580">
          <cell r="A580">
            <v>608</v>
          </cell>
        </row>
        <row r="581">
          <cell r="A581">
            <v>609</v>
          </cell>
        </row>
        <row r="582">
          <cell r="A582">
            <v>610</v>
          </cell>
        </row>
        <row r="583">
          <cell r="A583">
            <v>611</v>
          </cell>
        </row>
        <row r="584">
          <cell r="A584">
            <v>612</v>
          </cell>
        </row>
        <row r="585">
          <cell r="A585">
            <v>613</v>
          </cell>
        </row>
        <row r="586">
          <cell r="A586">
            <v>614</v>
          </cell>
        </row>
        <row r="587">
          <cell r="A587">
            <v>615</v>
          </cell>
        </row>
        <row r="588">
          <cell r="A588">
            <v>616</v>
          </cell>
        </row>
        <row r="589">
          <cell r="A589">
            <v>617</v>
          </cell>
        </row>
        <row r="590">
          <cell r="A590">
            <v>618</v>
          </cell>
        </row>
        <row r="591">
          <cell r="A591">
            <v>619</v>
          </cell>
        </row>
        <row r="592">
          <cell r="A592">
            <v>620</v>
          </cell>
        </row>
        <row r="593">
          <cell r="A593">
            <v>621</v>
          </cell>
        </row>
        <row r="594">
          <cell r="A594">
            <v>622</v>
          </cell>
        </row>
        <row r="595">
          <cell r="A595">
            <v>623</v>
          </cell>
        </row>
        <row r="596">
          <cell r="A596">
            <v>624</v>
          </cell>
        </row>
        <row r="597">
          <cell r="A597">
            <v>625</v>
          </cell>
        </row>
        <row r="598">
          <cell r="A598">
            <v>626</v>
          </cell>
        </row>
        <row r="599">
          <cell r="A599">
            <v>627</v>
          </cell>
        </row>
        <row r="600">
          <cell r="A600">
            <v>628</v>
          </cell>
        </row>
        <row r="601">
          <cell r="A601">
            <v>629</v>
          </cell>
        </row>
        <row r="602">
          <cell r="A602">
            <v>630</v>
          </cell>
        </row>
        <row r="603">
          <cell r="A603">
            <v>631</v>
          </cell>
        </row>
        <row r="604">
          <cell r="A604">
            <v>632</v>
          </cell>
        </row>
        <row r="605">
          <cell r="A605">
            <v>633</v>
          </cell>
        </row>
        <row r="606">
          <cell r="A606">
            <v>634</v>
          </cell>
        </row>
        <row r="607">
          <cell r="A607">
            <v>635</v>
          </cell>
        </row>
        <row r="608">
          <cell r="A608">
            <v>636</v>
          </cell>
        </row>
        <row r="609">
          <cell r="A609">
            <v>637</v>
          </cell>
        </row>
        <row r="610">
          <cell r="A610">
            <v>638</v>
          </cell>
        </row>
        <row r="611">
          <cell r="A611">
            <v>639</v>
          </cell>
        </row>
        <row r="612">
          <cell r="A612">
            <v>640</v>
          </cell>
        </row>
        <row r="613">
          <cell r="A613">
            <v>641</v>
          </cell>
        </row>
        <row r="614">
          <cell r="A614">
            <v>642</v>
          </cell>
        </row>
        <row r="615">
          <cell r="A615">
            <v>643</v>
          </cell>
        </row>
        <row r="616">
          <cell r="A616">
            <v>644</v>
          </cell>
        </row>
        <row r="617">
          <cell r="A617">
            <v>645</v>
          </cell>
        </row>
        <row r="618">
          <cell r="A618">
            <v>646</v>
          </cell>
        </row>
        <row r="619">
          <cell r="A619">
            <v>647</v>
          </cell>
        </row>
        <row r="620">
          <cell r="A620">
            <v>648</v>
          </cell>
        </row>
        <row r="621">
          <cell r="A621">
            <v>649</v>
          </cell>
        </row>
        <row r="622">
          <cell r="A622">
            <v>650</v>
          </cell>
        </row>
        <row r="623">
          <cell r="A623">
            <v>651</v>
          </cell>
        </row>
        <row r="624">
          <cell r="A624">
            <v>652</v>
          </cell>
        </row>
        <row r="625">
          <cell r="A625">
            <v>653</v>
          </cell>
        </row>
        <row r="626">
          <cell r="A626">
            <v>654</v>
          </cell>
        </row>
        <row r="627">
          <cell r="A627">
            <v>655</v>
          </cell>
        </row>
        <row r="628">
          <cell r="A628">
            <v>656</v>
          </cell>
        </row>
        <row r="629">
          <cell r="A629">
            <v>657</v>
          </cell>
        </row>
        <row r="630">
          <cell r="A630">
            <v>658</v>
          </cell>
        </row>
        <row r="631">
          <cell r="A631">
            <v>659</v>
          </cell>
        </row>
        <row r="632">
          <cell r="A632">
            <v>660</v>
          </cell>
        </row>
        <row r="633">
          <cell r="A633">
            <v>661</v>
          </cell>
        </row>
        <row r="634">
          <cell r="A634">
            <v>662</v>
          </cell>
        </row>
        <row r="635">
          <cell r="A635">
            <v>663</v>
          </cell>
        </row>
        <row r="636">
          <cell r="A636">
            <v>664</v>
          </cell>
        </row>
        <row r="637">
          <cell r="A637">
            <v>665</v>
          </cell>
        </row>
        <row r="638">
          <cell r="A638">
            <v>666</v>
          </cell>
        </row>
        <row r="639">
          <cell r="A639">
            <v>667</v>
          </cell>
        </row>
        <row r="640">
          <cell r="A640">
            <v>668</v>
          </cell>
        </row>
        <row r="641">
          <cell r="A641">
            <v>669</v>
          </cell>
        </row>
        <row r="642">
          <cell r="A642">
            <v>670</v>
          </cell>
        </row>
        <row r="643">
          <cell r="A643">
            <v>671</v>
          </cell>
        </row>
        <row r="644">
          <cell r="A644">
            <v>672</v>
          </cell>
        </row>
        <row r="645">
          <cell r="A645">
            <v>673</v>
          </cell>
        </row>
        <row r="646">
          <cell r="A646">
            <v>674</v>
          </cell>
        </row>
        <row r="647">
          <cell r="A647">
            <v>675</v>
          </cell>
        </row>
        <row r="648">
          <cell r="A648">
            <v>676</v>
          </cell>
        </row>
        <row r="649">
          <cell r="A649">
            <v>677</v>
          </cell>
        </row>
        <row r="650">
          <cell r="A650">
            <v>678</v>
          </cell>
        </row>
        <row r="651">
          <cell r="A651">
            <v>679</v>
          </cell>
        </row>
        <row r="652">
          <cell r="A652">
            <v>680</v>
          </cell>
        </row>
        <row r="653">
          <cell r="A653">
            <v>681</v>
          </cell>
        </row>
        <row r="654">
          <cell r="A654">
            <v>682</v>
          </cell>
        </row>
        <row r="655">
          <cell r="A655">
            <v>683</v>
          </cell>
        </row>
        <row r="656">
          <cell r="A656">
            <v>684</v>
          </cell>
        </row>
        <row r="657">
          <cell r="A657">
            <v>685</v>
          </cell>
        </row>
        <row r="658">
          <cell r="A658">
            <v>686</v>
          </cell>
        </row>
        <row r="659">
          <cell r="A659">
            <v>687</v>
          </cell>
        </row>
        <row r="660">
          <cell r="A660">
            <v>689</v>
          </cell>
        </row>
        <row r="661">
          <cell r="A661">
            <v>690</v>
          </cell>
        </row>
        <row r="662">
          <cell r="A662">
            <v>691</v>
          </cell>
        </row>
        <row r="663">
          <cell r="A663">
            <v>692</v>
          </cell>
        </row>
        <row r="664">
          <cell r="A664">
            <v>693</v>
          </cell>
        </row>
        <row r="665">
          <cell r="A665">
            <v>694</v>
          </cell>
        </row>
        <row r="666">
          <cell r="A666">
            <v>695</v>
          </cell>
        </row>
        <row r="667">
          <cell r="A667">
            <v>696</v>
          </cell>
        </row>
        <row r="668">
          <cell r="A668">
            <v>697</v>
          </cell>
        </row>
        <row r="669">
          <cell r="A669">
            <v>698</v>
          </cell>
        </row>
        <row r="670">
          <cell r="A670">
            <v>699</v>
          </cell>
        </row>
        <row r="671">
          <cell r="A671">
            <v>700</v>
          </cell>
        </row>
        <row r="672">
          <cell r="A672">
            <v>701</v>
          </cell>
        </row>
        <row r="673">
          <cell r="A673">
            <v>702</v>
          </cell>
        </row>
        <row r="674">
          <cell r="A674">
            <v>703</v>
          </cell>
        </row>
        <row r="675">
          <cell r="A675">
            <v>704</v>
          </cell>
        </row>
        <row r="676">
          <cell r="A676">
            <v>705</v>
          </cell>
        </row>
        <row r="677">
          <cell r="A677">
            <v>706</v>
          </cell>
        </row>
        <row r="678">
          <cell r="A678">
            <v>707</v>
          </cell>
        </row>
        <row r="679">
          <cell r="A679">
            <v>708</v>
          </cell>
        </row>
        <row r="680">
          <cell r="A680">
            <v>710</v>
          </cell>
        </row>
        <row r="681">
          <cell r="A681">
            <v>711</v>
          </cell>
        </row>
        <row r="682">
          <cell r="A682">
            <v>712</v>
          </cell>
        </row>
        <row r="683">
          <cell r="A683">
            <v>713</v>
          </cell>
        </row>
        <row r="684">
          <cell r="A684">
            <v>714</v>
          </cell>
        </row>
        <row r="685">
          <cell r="A685">
            <v>715</v>
          </cell>
        </row>
        <row r="686">
          <cell r="A686">
            <v>716</v>
          </cell>
        </row>
        <row r="687">
          <cell r="A687">
            <v>717</v>
          </cell>
        </row>
        <row r="688">
          <cell r="A688">
            <v>718</v>
          </cell>
        </row>
        <row r="689">
          <cell r="A689">
            <v>719</v>
          </cell>
        </row>
        <row r="690">
          <cell r="A690">
            <v>720</v>
          </cell>
        </row>
        <row r="691">
          <cell r="A691">
            <v>721</v>
          </cell>
        </row>
        <row r="692">
          <cell r="A692">
            <v>722</v>
          </cell>
        </row>
        <row r="693">
          <cell r="A693">
            <v>723</v>
          </cell>
        </row>
        <row r="694">
          <cell r="A694">
            <v>724</v>
          </cell>
        </row>
        <row r="695">
          <cell r="A695">
            <v>725</v>
          </cell>
        </row>
        <row r="696">
          <cell r="A696">
            <v>726</v>
          </cell>
        </row>
        <row r="697">
          <cell r="A697">
            <v>727</v>
          </cell>
        </row>
        <row r="698">
          <cell r="A698">
            <v>728</v>
          </cell>
        </row>
        <row r="699">
          <cell r="A699">
            <v>729</v>
          </cell>
        </row>
        <row r="700">
          <cell r="A700">
            <v>730</v>
          </cell>
        </row>
        <row r="701">
          <cell r="A701">
            <v>731</v>
          </cell>
        </row>
        <row r="702">
          <cell r="A702">
            <v>732</v>
          </cell>
        </row>
        <row r="703">
          <cell r="A703">
            <v>733</v>
          </cell>
        </row>
        <row r="704">
          <cell r="A704">
            <v>734</v>
          </cell>
        </row>
        <row r="705">
          <cell r="A705">
            <v>735</v>
          </cell>
        </row>
        <row r="706">
          <cell r="A706">
            <v>736</v>
          </cell>
        </row>
        <row r="707">
          <cell r="A707">
            <v>740</v>
          </cell>
        </row>
        <row r="708">
          <cell r="A708">
            <v>741</v>
          </cell>
        </row>
        <row r="709">
          <cell r="A709">
            <v>742</v>
          </cell>
        </row>
        <row r="710">
          <cell r="A710">
            <v>743</v>
          </cell>
        </row>
        <row r="711">
          <cell r="A711">
            <v>744</v>
          </cell>
        </row>
        <row r="712">
          <cell r="A712">
            <v>745</v>
          </cell>
        </row>
        <row r="713">
          <cell r="A713">
            <v>746</v>
          </cell>
        </row>
        <row r="714">
          <cell r="A714">
            <v>747</v>
          </cell>
        </row>
        <row r="715">
          <cell r="A715">
            <v>749</v>
          </cell>
        </row>
        <row r="716">
          <cell r="A716">
            <v>750</v>
          </cell>
        </row>
        <row r="717">
          <cell r="A717">
            <v>751</v>
          </cell>
        </row>
        <row r="718">
          <cell r="A718">
            <v>752</v>
          </cell>
        </row>
        <row r="719">
          <cell r="A719">
            <v>753</v>
          </cell>
        </row>
        <row r="720">
          <cell r="A720">
            <v>754</v>
          </cell>
        </row>
        <row r="721">
          <cell r="A721">
            <v>755</v>
          </cell>
        </row>
        <row r="722">
          <cell r="A722">
            <v>756</v>
          </cell>
        </row>
        <row r="723">
          <cell r="A723">
            <v>757</v>
          </cell>
        </row>
        <row r="724">
          <cell r="A724">
            <v>758</v>
          </cell>
        </row>
        <row r="725">
          <cell r="A725">
            <v>759</v>
          </cell>
        </row>
        <row r="726">
          <cell r="A726">
            <v>760</v>
          </cell>
        </row>
        <row r="727">
          <cell r="A727">
            <v>761</v>
          </cell>
        </row>
        <row r="728">
          <cell r="A728">
            <v>762</v>
          </cell>
        </row>
        <row r="729">
          <cell r="A729">
            <v>763</v>
          </cell>
        </row>
        <row r="730">
          <cell r="A730">
            <v>764</v>
          </cell>
        </row>
        <row r="731">
          <cell r="A731">
            <v>765</v>
          </cell>
        </row>
        <row r="732">
          <cell r="A732">
            <v>766</v>
          </cell>
        </row>
        <row r="733">
          <cell r="A733">
            <v>767</v>
          </cell>
        </row>
        <row r="734">
          <cell r="A734">
            <v>768</v>
          </cell>
        </row>
        <row r="735">
          <cell r="A735">
            <v>769</v>
          </cell>
        </row>
        <row r="736">
          <cell r="A736">
            <v>770</v>
          </cell>
        </row>
        <row r="737">
          <cell r="A737">
            <v>771</v>
          </cell>
        </row>
        <row r="738">
          <cell r="A738">
            <v>772</v>
          </cell>
        </row>
        <row r="739">
          <cell r="A739">
            <v>773</v>
          </cell>
        </row>
        <row r="740">
          <cell r="A740">
            <v>774</v>
          </cell>
        </row>
        <row r="741">
          <cell r="A741">
            <v>775</v>
          </cell>
        </row>
        <row r="742">
          <cell r="A742">
            <v>776</v>
          </cell>
        </row>
        <row r="743">
          <cell r="A743">
            <v>777</v>
          </cell>
        </row>
        <row r="744">
          <cell r="A744">
            <v>778</v>
          </cell>
        </row>
        <row r="745">
          <cell r="A745">
            <v>779</v>
          </cell>
        </row>
        <row r="746">
          <cell r="A746">
            <v>780</v>
          </cell>
        </row>
        <row r="747">
          <cell r="A747">
            <v>781</v>
          </cell>
        </row>
        <row r="748">
          <cell r="A748">
            <v>782</v>
          </cell>
        </row>
        <row r="749">
          <cell r="A749">
            <v>783</v>
          </cell>
        </row>
        <row r="750">
          <cell r="A750">
            <v>784</v>
          </cell>
        </row>
        <row r="751">
          <cell r="A751">
            <v>785</v>
          </cell>
        </row>
        <row r="752">
          <cell r="A752">
            <v>786</v>
          </cell>
        </row>
        <row r="753">
          <cell r="A753">
            <v>787</v>
          </cell>
        </row>
        <row r="754">
          <cell r="A754">
            <v>788</v>
          </cell>
        </row>
        <row r="755">
          <cell r="A755">
            <v>789</v>
          </cell>
        </row>
        <row r="756">
          <cell r="A756">
            <v>790</v>
          </cell>
        </row>
        <row r="757">
          <cell r="A757">
            <v>791</v>
          </cell>
        </row>
        <row r="758">
          <cell r="A758">
            <v>792</v>
          </cell>
        </row>
        <row r="759">
          <cell r="A759">
            <v>793</v>
          </cell>
        </row>
        <row r="760">
          <cell r="A760">
            <v>794</v>
          </cell>
        </row>
        <row r="761">
          <cell r="A761">
            <v>795</v>
          </cell>
        </row>
        <row r="762">
          <cell r="A762">
            <v>796</v>
          </cell>
        </row>
        <row r="763">
          <cell r="A763">
            <v>797</v>
          </cell>
        </row>
        <row r="764">
          <cell r="A764">
            <v>798</v>
          </cell>
        </row>
        <row r="765">
          <cell r="A765">
            <v>799</v>
          </cell>
        </row>
        <row r="766">
          <cell r="A766">
            <v>800</v>
          </cell>
        </row>
        <row r="767">
          <cell r="A767">
            <v>801</v>
          </cell>
        </row>
        <row r="768">
          <cell r="A768">
            <v>802</v>
          </cell>
        </row>
        <row r="769">
          <cell r="A769">
            <v>803</v>
          </cell>
        </row>
        <row r="770">
          <cell r="A770">
            <v>804</v>
          </cell>
        </row>
        <row r="771">
          <cell r="A771">
            <v>805</v>
          </cell>
        </row>
        <row r="772">
          <cell r="A772">
            <v>806</v>
          </cell>
        </row>
        <row r="773">
          <cell r="A773">
            <v>807</v>
          </cell>
        </row>
        <row r="774">
          <cell r="A774">
            <v>808</v>
          </cell>
        </row>
        <row r="775">
          <cell r="A775">
            <v>809</v>
          </cell>
        </row>
        <row r="776">
          <cell r="A776">
            <v>810</v>
          </cell>
        </row>
        <row r="777">
          <cell r="A777">
            <v>811</v>
          </cell>
        </row>
        <row r="778">
          <cell r="A778">
            <v>812</v>
          </cell>
        </row>
        <row r="779">
          <cell r="A779">
            <v>813</v>
          </cell>
        </row>
        <row r="780">
          <cell r="A780">
            <v>814</v>
          </cell>
        </row>
        <row r="781">
          <cell r="A781">
            <v>815</v>
          </cell>
        </row>
        <row r="782">
          <cell r="A782">
            <v>816</v>
          </cell>
        </row>
        <row r="783">
          <cell r="A783">
            <v>817</v>
          </cell>
        </row>
        <row r="784">
          <cell r="A784">
            <v>818</v>
          </cell>
        </row>
        <row r="785">
          <cell r="A785">
            <v>819</v>
          </cell>
        </row>
        <row r="786">
          <cell r="A786">
            <v>820</v>
          </cell>
        </row>
        <row r="787">
          <cell r="A787">
            <v>821</v>
          </cell>
        </row>
        <row r="788">
          <cell r="A788">
            <v>822</v>
          </cell>
        </row>
        <row r="789">
          <cell r="A789">
            <v>823</v>
          </cell>
        </row>
        <row r="790">
          <cell r="A790">
            <v>824</v>
          </cell>
        </row>
        <row r="791">
          <cell r="A791">
            <v>825</v>
          </cell>
        </row>
        <row r="792">
          <cell r="A792">
            <v>826</v>
          </cell>
        </row>
        <row r="793">
          <cell r="A793">
            <v>827</v>
          </cell>
        </row>
        <row r="794">
          <cell r="A794">
            <v>828</v>
          </cell>
        </row>
        <row r="795">
          <cell r="A795">
            <v>829</v>
          </cell>
        </row>
        <row r="796">
          <cell r="A796">
            <v>830</v>
          </cell>
        </row>
        <row r="797">
          <cell r="A797">
            <v>831</v>
          </cell>
        </row>
        <row r="798">
          <cell r="A798">
            <v>832</v>
          </cell>
        </row>
        <row r="799">
          <cell r="A799">
            <v>833</v>
          </cell>
        </row>
        <row r="800">
          <cell r="A800">
            <v>834</v>
          </cell>
        </row>
        <row r="801">
          <cell r="A801">
            <v>835</v>
          </cell>
        </row>
        <row r="802">
          <cell r="A802">
            <v>836</v>
          </cell>
        </row>
        <row r="803">
          <cell r="A803">
            <v>837</v>
          </cell>
        </row>
        <row r="804">
          <cell r="A804">
            <v>838</v>
          </cell>
        </row>
        <row r="805">
          <cell r="A805">
            <v>839</v>
          </cell>
        </row>
        <row r="806">
          <cell r="A806">
            <v>840</v>
          </cell>
        </row>
        <row r="807">
          <cell r="A807">
            <v>842</v>
          </cell>
        </row>
        <row r="808">
          <cell r="A808">
            <v>843</v>
          </cell>
        </row>
        <row r="809">
          <cell r="A809">
            <v>844</v>
          </cell>
        </row>
        <row r="810">
          <cell r="A810">
            <v>845</v>
          </cell>
        </row>
        <row r="811">
          <cell r="A811">
            <v>846</v>
          </cell>
        </row>
        <row r="812">
          <cell r="A812">
            <v>847</v>
          </cell>
        </row>
        <row r="813">
          <cell r="A813">
            <v>848</v>
          </cell>
        </row>
        <row r="814">
          <cell r="A814">
            <v>849</v>
          </cell>
        </row>
        <row r="815">
          <cell r="A815">
            <v>850</v>
          </cell>
        </row>
        <row r="816">
          <cell r="A816">
            <v>851</v>
          </cell>
        </row>
        <row r="817">
          <cell r="A817">
            <v>852</v>
          </cell>
        </row>
        <row r="818">
          <cell r="A818">
            <v>853</v>
          </cell>
        </row>
        <row r="819">
          <cell r="A819">
            <v>854</v>
          </cell>
        </row>
        <row r="820">
          <cell r="A820">
            <v>855</v>
          </cell>
        </row>
        <row r="821">
          <cell r="A821">
            <v>873</v>
          </cell>
        </row>
        <row r="822">
          <cell r="A822">
            <v>874</v>
          </cell>
        </row>
        <row r="823">
          <cell r="A823">
            <v>875</v>
          </cell>
        </row>
        <row r="824">
          <cell r="A824">
            <v>876</v>
          </cell>
        </row>
        <row r="825">
          <cell r="A825">
            <v>877</v>
          </cell>
        </row>
        <row r="826">
          <cell r="A826">
            <v>879</v>
          </cell>
        </row>
        <row r="827">
          <cell r="A827">
            <v>880</v>
          </cell>
        </row>
        <row r="828">
          <cell r="A828">
            <v>883</v>
          </cell>
        </row>
        <row r="829">
          <cell r="A829">
            <v>884</v>
          </cell>
        </row>
        <row r="830">
          <cell r="A830">
            <v>885</v>
          </cell>
        </row>
        <row r="831">
          <cell r="A831">
            <v>886</v>
          </cell>
        </row>
        <row r="832">
          <cell r="A832">
            <v>887</v>
          </cell>
        </row>
        <row r="833">
          <cell r="A833">
            <v>888</v>
          </cell>
        </row>
        <row r="834">
          <cell r="A834">
            <v>889</v>
          </cell>
        </row>
        <row r="835">
          <cell r="A835">
            <v>890</v>
          </cell>
        </row>
        <row r="836">
          <cell r="A836">
            <v>891</v>
          </cell>
        </row>
        <row r="837">
          <cell r="A837">
            <v>892</v>
          </cell>
        </row>
        <row r="838">
          <cell r="A838">
            <v>896</v>
          </cell>
        </row>
        <row r="839">
          <cell r="A839">
            <v>897</v>
          </cell>
        </row>
        <row r="840">
          <cell r="A840">
            <v>898</v>
          </cell>
        </row>
        <row r="841">
          <cell r="A841">
            <v>899</v>
          </cell>
        </row>
        <row r="842">
          <cell r="A842">
            <v>900</v>
          </cell>
        </row>
        <row r="843">
          <cell r="A843">
            <v>901</v>
          </cell>
        </row>
        <row r="844">
          <cell r="A844">
            <v>902</v>
          </cell>
        </row>
        <row r="845">
          <cell r="A845">
            <v>903</v>
          </cell>
        </row>
        <row r="846">
          <cell r="A846">
            <v>904</v>
          </cell>
        </row>
        <row r="847">
          <cell r="A847">
            <v>905</v>
          </cell>
        </row>
        <row r="848">
          <cell r="A848">
            <v>906</v>
          </cell>
        </row>
        <row r="849">
          <cell r="A849">
            <v>907</v>
          </cell>
        </row>
        <row r="850">
          <cell r="A850">
            <v>908</v>
          </cell>
        </row>
        <row r="851">
          <cell r="A851">
            <v>909</v>
          </cell>
        </row>
        <row r="852">
          <cell r="A852">
            <v>910</v>
          </cell>
        </row>
        <row r="853">
          <cell r="A853">
            <v>911</v>
          </cell>
        </row>
        <row r="854">
          <cell r="A854">
            <v>912</v>
          </cell>
        </row>
        <row r="855">
          <cell r="A855">
            <v>913</v>
          </cell>
        </row>
        <row r="856">
          <cell r="A856">
            <v>914</v>
          </cell>
        </row>
        <row r="857">
          <cell r="A857">
            <v>915</v>
          </cell>
        </row>
        <row r="858">
          <cell r="A858">
            <v>916</v>
          </cell>
        </row>
        <row r="859">
          <cell r="A859">
            <v>917</v>
          </cell>
        </row>
        <row r="860">
          <cell r="A860">
            <v>918</v>
          </cell>
        </row>
        <row r="861">
          <cell r="A861">
            <v>924</v>
          </cell>
        </row>
        <row r="862">
          <cell r="A862">
            <v>925</v>
          </cell>
        </row>
        <row r="863">
          <cell r="A863">
            <v>926</v>
          </cell>
        </row>
        <row r="864">
          <cell r="A864">
            <v>927</v>
          </cell>
        </row>
        <row r="865">
          <cell r="A865">
            <v>928</v>
          </cell>
        </row>
        <row r="866">
          <cell r="A866">
            <v>929</v>
          </cell>
        </row>
        <row r="867">
          <cell r="A867">
            <v>930</v>
          </cell>
        </row>
        <row r="868">
          <cell r="A868">
            <v>931</v>
          </cell>
        </row>
        <row r="869">
          <cell r="A869">
            <v>932</v>
          </cell>
        </row>
        <row r="870">
          <cell r="A870">
            <v>933</v>
          </cell>
        </row>
        <row r="871">
          <cell r="A871">
            <v>934</v>
          </cell>
        </row>
        <row r="872">
          <cell r="A872">
            <v>935</v>
          </cell>
        </row>
        <row r="873">
          <cell r="A873">
            <v>936</v>
          </cell>
        </row>
        <row r="874">
          <cell r="A874">
            <v>937</v>
          </cell>
        </row>
        <row r="875">
          <cell r="A875">
            <v>938</v>
          </cell>
        </row>
        <row r="876">
          <cell r="A876">
            <v>939</v>
          </cell>
        </row>
        <row r="877">
          <cell r="A877">
            <v>940</v>
          </cell>
        </row>
        <row r="878">
          <cell r="A878">
            <v>941</v>
          </cell>
        </row>
        <row r="879">
          <cell r="A879">
            <v>942</v>
          </cell>
        </row>
        <row r="880">
          <cell r="A880">
            <v>943</v>
          </cell>
        </row>
        <row r="881">
          <cell r="A881">
            <v>944</v>
          </cell>
        </row>
        <row r="882">
          <cell r="A882">
            <v>945</v>
          </cell>
        </row>
        <row r="883">
          <cell r="A883">
            <v>946</v>
          </cell>
        </row>
        <row r="884">
          <cell r="A884">
            <v>947</v>
          </cell>
        </row>
        <row r="885">
          <cell r="A885">
            <v>948</v>
          </cell>
        </row>
        <row r="886">
          <cell r="A886">
            <v>949</v>
          </cell>
        </row>
        <row r="887">
          <cell r="A887">
            <v>950</v>
          </cell>
        </row>
        <row r="888">
          <cell r="A888">
            <v>951</v>
          </cell>
        </row>
        <row r="889">
          <cell r="A889">
            <v>952</v>
          </cell>
        </row>
        <row r="890">
          <cell r="A890">
            <v>953</v>
          </cell>
        </row>
        <row r="891">
          <cell r="A891">
            <v>954</v>
          </cell>
        </row>
        <row r="892">
          <cell r="A892">
            <v>955</v>
          </cell>
        </row>
        <row r="893">
          <cell r="A893">
            <v>956</v>
          </cell>
        </row>
        <row r="894">
          <cell r="A894">
            <v>957</v>
          </cell>
        </row>
        <row r="895">
          <cell r="A895">
            <v>958</v>
          </cell>
        </row>
        <row r="896">
          <cell r="A896">
            <v>981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ftransportationmap.or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showRowColHeaders="0" tabSelected="1" zoomScaleNormal="100" zoomScaleSheetLayoutView="100" workbookViewId="0">
      <selection activeCell="B2" sqref="B2:E2"/>
    </sheetView>
  </sheetViews>
  <sheetFormatPr defaultColWidth="0" defaultRowHeight="15" zeroHeight="1" x14ac:dyDescent="0.25"/>
  <cols>
    <col min="1" max="1" width="9.140625" style="3" customWidth="1"/>
    <col min="2" max="14" width="9.140625" customWidth="1"/>
    <col min="15" max="16384" width="9.140625" hidden="1"/>
  </cols>
  <sheetData>
    <row r="1" spans="2:13" s="12" customFormat="1" x14ac:dyDescent="0.25"/>
    <row r="2" spans="2:13" s="12" customFormat="1" x14ac:dyDescent="0.25">
      <c r="B2" s="162" t="s">
        <v>139</v>
      </c>
      <c r="C2" s="162"/>
      <c r="D2" s="162"/>
      <c r="E2" s="162"/>
    </row>
    <row r="3" spans="2:13" s="3" customFormat="1" x14ac:dyDescent="0.25">
      <c r="B3" s="132" t="s">
        <v>140</v>
      </c>
      <c r="C3" s="2"/>
      <c r="D3" s="129"/>
      <c r="E3" s="129"/>
      <c r="F3" s="12"/>
      <c r="G3" s="12"/>
      <c r="H3" s="12"/>
      <c r="I3" s="12"/>
      <c r="J3" s="12"/>
      <c r="K3" s="12"/>
      <c r="L3" s="12"/>
      <c r="M3" s="12"/>
    </row>
    <row r="4" spans="2:13" x14ac:dyDescent="0.25">
      <c r="B4" s="133" t="s">
        <v>141</v>
      </c>
      <c r="C4" s="134"/>
      <c r="D4" s="135"/>
      <c r="E4" s="135"/>
      <c r="F4" s="12" t="s">
        <v>145</v>
      </c>
      <c r="G4" s="12"/>
      <c r="H4" s="12"/>
      <c r="I4" s="12"/>
      <c r="J4" s="12"/>
      <c r="K4" s="12"/>
      <c r="L4" s="12"/>
      <c r="M4" s="12"/>
    </row>
    <row r="5" spans="2:13" s="3" customFormat="1" x14ac:dyDescent="0.25">
      <c r="B5" s="136" t="s">
        <v>123</v>
      </c>
      <c r="C5" s="137"/>
      <c r="D5" s="138"/>
      <c r="E5" s="139"/>
      <c r="F5" s="4" t="s">
        <v>142</v>
      </c>
      <c r="G5" s="12"/>
      <c r="H5" s="12"/>
      <c r="I5" s="12"/>
      <c r="J5" s="12"/>
      <c r="K5" s="12"/>
      <c r="L5" s="12"/>
      <c r="M5" s="12"/>
    </row>
    <row r="6" spans="2:13" s="12" customFormat="1" x14ac:dyDescent="0.25">
      <c r="B6" s="153"/>
      <c r="C6" s="154"/>
      <c r="D6" s="155"/>
      <c r="E6" s="2"/>
      <c r="F6" s="4"/>
    </row>
    <row r="7" spans="2:13" s="3" customFormat="1" x14ac:dyDescent="0.25">
      <c r="B7" s="4" t="s">
        <v>146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s="3" customFormat="1" x14ac:dyDescent="0.25">
      <c r="B8" s="5" t="s">
        <v>143</v>
      </c>
      <c r="C8" s="140"/>
      <c r="D8" s="140"/>
      <c r="E8" s="140"/>
      <c r="F8" s="2"/>
      <c r="G8" s="2"/>
      <c r="H8" s="12"/>
      <c r="I8" s="12"/>
      <c r="J8" s="12"/>
      <c r="K8" s="12"/>
      <c r="L8" s="12"/>
      <c r="M8" s="12"/>
    </row>
    <row r="9" spans="2:13" s="12" customFormat="1" x14ac:dyDescent="0.25">
      <c r="B9" s="5" t="s">
        <v>144</v>
      </c>
      <c r="C9" s="140"/>
      <c r="D9" s="140"/>
      <c r="E9" s="140"/>
      <c r="F9" s="2"/>
      <c r="G9" s="2"/>
    </row>
    <row r="10" spans="2:13" s="3" customFormat="1" x14ac:dyDescent="0.25">
      <c r="B10" s="9" t="s">
        <v>181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s="12" customFormat="1" x14ac:dyDescent="0.25">
      <c r="B11" s="9"/>
    </row>
    <row r="12" spans="2:13" s="3" customFormat="1" x14ac:dyDescent="0.25">
      <c r="B12" s="163" t="s">
        <v>182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</row>
    <row r="13" spans="2:13" s="3" customFormat="1" x14ac:dyDescent="0.25"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</row>
    <row r="14" spans="2:13" s="3" customFormat="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2:13" s="3" customFormat="1" x14ac:dyDescent="0.25">
      <c r="B15" s="164" t="s">
        <v>180</v>
      </c>
      <c r="C15" s="164"/>
      <c r="D15" s="152"/>
      <c r="E15" s="10"/>
      <c r="F15" s="12"/>
      <c r="G15" s="12"/>
      <c r="H15" s="12"/>
      <c r="I15" s="13"/>
      <c r="J15" s="13"/>
      <c r="K15" s="13"/>
      <c r="L15" s="13"/>
      <c r="M15" s="13"/>
    </row>
    <row r="16" spans="2:13" s="3" customFormat="1" x14ac:dyDescent="0.25">
      <c r="B16" s="141" t="s">
        <v>196</v>
      </c>
      <c r="C16" s="141"/>
      <c r="D16" s="141"/>
      <c r="E16" s="141"/>
      <c r="F16" s="141"/>
      <c r="G16" s="141"/>
      <c r="H16" s="141"/>
      <c r="I16" s="12"/>
      <c r="J16" s="12"/>
      <c r="K16" s="12"/>
      <c r="L16" s="12"/>
      <c r="M16" s="12"/>
    </row>
    <row r="17" spans="1:14" s="11" customFormat="1" x14ac:dyDescent="0.25">
      <c r="A17" s="3"/>
    </row>
    <row r="18" spans="1:14" s="11" customFormat="1" x14ac:dyDescent="0.25">
      <c r="A18" s="12"/>
      <c r="B18" s="11" t="s">
        <v>183</v>
      </c>
    </row>
    <row r="19" spans="1:14" s="11" customFormat="1" x14ac:dyDescent="0.25">
      <c r="A19" s="12"/>
      <c r="C19" s="11" t="s">
        <v>184</v>
      </c>
    </row>
    <row r="20" spans="1:14" s="3" customFormat="1" x14ac:dyDescent="0.25">
      <c r="A20" s="2"/>
    </row>
    <row r="21" spans="1:14" x14ac:dyDescent="0.25"/>
    <row r="22" spans="1:14" x14ac:dyDescent="0.25"/>
    <row r="23" spans="1:14" x14ac:dyDescent="0.25">
      <c r="B23" s="163" t="s">
        <v>203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14" s="3" customFormat="1" x14ac:dyDescent="0.25"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</row>
    <row r="25" spans="1:14" x14ac:dyDescent="0.25"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</row>
    <row r="26" spans="1:14" x14ac:dyDescent="0.25"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</row>
    <row r="27" spans="1:14" s="3" customFormat="1" x14ac:dyDescent="0.25"/>
    <row r="28" spans="1:14" s="3" customFormat="1" x14ac:dyDescent="0.25">
      <c r="A28" s="2"/>
    </row>
    <row r="29" spans="1:14" s="3" customFormat="1" x14ac:dyDescent="0.25"/>
    <row r="30" spans="1:14" s="3" customFormat="1" x14ac:dyDescent="0.25">
      <c r="A30" s="6"/>
    </row>
    <row r="31" spans="1:14" hidden="1" x14ac:dyDescent="0.25"/>
    <row r="32" spans="1:14" hidden="1" x14ac:dyDescent="0.25"/>
    <row r="33" spans="1:1" hidden="1" x14ac:dyDescent="0.25"/>
    <row r="34" spans="1:1" hidden="1" x14ac:dyDescent="0.25"/>
    <row r="35" spans="1:1" hidden="1" x14ac:dyDescent="0.25"/>
    <row r="36" spans="1:1" hidden="1" x14ac:dyDescent="0.25">
      <c r="A36"/>
    </row>
    <row r="37" spans="1:1" hidden="1" x14ac:dyDescent="0.25">
      <c r="A37"/>
    </row>
    <row r="38" spans="1:1" hidden="1" x14ac:dyDescent="0.25">
      <c r="A38"/>
    </row>
    <row r="39" spans="1:1" hidden="1" x14ac:dyDescent="0.25">
      <c r="A39"/>
    </row>
    <row r="40" spans="1:1" hidden="1" x14ac:dyDescent="0.25">
      <c r="A40"/>
    </row>
    <row r="41" spans="1:1" hidden="1" x14ac:dyDescent="0.25">
      <c r="A41"/>
    </row>
    <row r="42" spans="1:1" hidden="1" x14ac:dyDescent="0.25">
      <c r="A42"/>
    </row>
    <row r="43" spans="1:1" hidden="1" x14ac:dyDescent="0.25">
      <c r="A43"/>
    </row>
    <row r="44" spans="1:1" hidden="1" x14ac:dyDescent="0.25">
      <c r="A44"/>
    </row>
    <row r="45" spans="1:1" hidden="1" x14ac:dyDescent="0.25">
      <c r="A45"/>
    </row>
    <row r="46" spans="1:1" hidden="1" x14ac:dyDescent="0.25">
      <c r="A46"/>
    </row>
    <row r="47" spans="1:1" hidden="1" x14ac:dyDescent="0.25">
      <c r="A47"/>
    </row>
    <row r="48" spans="1:1" hidden="1" x14ac:dyDescent="0.25">
      <c r="A48"/>
    </row>
    <row r="49" spans="1:1" hidden="1" x14ac:dyDescent="0.25">
      <c r="A49"/>
    </row>
    <row r="50" spans="1:1" hidden="1" x14ac:dyDescent="0.25">
      <c r="A50"/>
    </row>
    <row r="51" spans="1:1" hidden="1" x14ac:dyDescent="0.25">
      <c r="A51"/>
    </row>
    <row r="52" spans="1:1" hidden="1" x14ac:dyDescent="0.25">
      <c r="A52"/>
    </row>
    <row r="53" spans="1:1" hidden="1" x14ac:dyDescent="0.25">
      <c r="A53"/>
    </row>
    <row r="54" spans="1:1" hidden="1" x14ac:dyDescent="0.25">
      <c r="A54"/>
    </row>
    <row r="55" spans="1:1" hidden="1" x14ac:dyDescent="0.25">
      <c r="A55"/>
    </row>
    <row r="56" spans="1:1" hidden="1" x14ac:dyDescent="0.25">
      <c r="A56"/>
    </row>
    <row r="57" spans="1:1" hidden="1" x14ac:dyDescent="0.25">
      <c r="A57"/>
    </row>
    <row r="58" spans="1:1" hidden="1" x14ac:dyDescent="0.25">
      <c r="A58"/>
    </row>
    <row r="59" spans="1:1" hidden="1" x14ac:dyDescent="0.25">
      <c r="A59"/>
    </row>
    <row r="60" spans="1:1" hidden="1" x14ac:dyDescent="0.25">
      <c r="A60"/>
    </row>
    <row r="61" spans="1:1" hidden="1" x14ac:dyDescent="0.25"/>
    <row r="62" spans="1:1" hidden="1" x14ac:dyDescent="0.25"/>
    <row r="63" spans="1:1" hidden="1" x14ac:dyDescent="0.25"/>
    <row r="64" spans="1:1" hidden="1" x14ac:dyDescent="0.25"/>
  </sheetData>
  <sheetProtection password="DD3F" sheet="1" objects="1" scenarios="1"/>
  <mergeCells count="4">
    <mergeCell ref="B2:E2"/>
    <mergeCell ref="B12:M13"/>
    <mergeCell ref="B15:C15"/>
    <mergeCell ref="B23:N26"/>
  </mergeCells>
  <pageMargins left="0.7" right="0.7" top="0.75" bottom="0.75" header="0.3" footer="0.3"/>
  <pageSetup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64"/>
  <sheetViews>
    <sheetView showGridLines="0" showRowColHeaders="0" zoomScale="85" zoomScaleNormal="85" zoomScaleSheetLayoutView="100" workbookViewId="0">
      <selection activeCell="C5" sqref="C5"/>
    </sheetView>
  </sheetViews>
  <sheetFormatPr defaultColWidth="0" defaultRowHeight="15" zeroHeight="1" x14ac:dyDescent="0.25"/>
  <cols>
    <col min="1" max="1" width="11.28515625" style="22" customWidth="1"/>
    <col min="2" max="2" width="40.7109375" style="22" customWidth="1"/>
    <col min="3" max="3" width="41.85546875" style="22" customWidth="1"/>
    <col min="4" max="4" width="9.140625" style="22" customWidth="1"/>
    <col min="5" max="16384" width="9.140625" style="22" hidden="1"/>
  </cols>
  <sheetData>
    <row r="1" spans="1:4" s="14" customFormat="1" ht="30" x14ac:dyDescent="0.25">
      <c r="A1" s="22"/>
      <c r="B1" s="24" t="s">
        <v>195</v>
      </c>
      <c r="C1" s="22"/>
      <c r="D1" s="23"/>
    </row>
    <row r="2" spans="1:4" s="14" customFormat="1" x14ac:dyDescent="0.25">
      <c r="A2" s="22"/>
      <c r="B2" s="128" t="s">
        <v>180</v>
      </c>
      <c r="C2" s="22"/>
      <c r="D2" s="22"/>
    </row>
    <row r="3" spans="1:4" s="14" customFormat="1" x14ac:dyDescent="0.25">
      <c r="A3" s="22"/>
      <c r="B3" s="22"/>
      <c r="C3" s="22"/>
      <c r="D3" s="22"/>
    </row>
    <row r="4" spans="1:4" s="15" customFormat="1" x14ac:dyDescent="0.25">
      <c r="A4" s="25"/>
      <c r="B4" s="168" t="s">
        <v>118</v>
      </c>
      <c r="C4" s="169"/>
      <c r="D4" s="25"/>
    </row>
    <row r="5" spans="1:4" x14ac:dyDescent="0.25">
      <c r="B5" s="26" t="s">
        <v>125</v>
      </c>
      <c r="C5" s="16" t="s">
        <v>193</v>
      </c>
    </row>
    <row r="6" spans="1:4" x14ac:dyDescent="0.25">
      <c r="B6" s="26" t="s">
        <v>126</v>
      </c>
      <c r="C6" s="17" t="s">
        <v>188</v>
      </c>
    </row>
    <row r="7" spans="1:4" x14ac:dyDescent="0.25">
      <c r="B7" s="26" t="s">
        <v>127</v>
      </c>
      <c r="C7" s="17" t="s">
        <v>189</v>
      </c>
    </row>
    <row r="8" spans="1:4" x14ac:dyDescent="0.25">
      <c r="B8" s="26" t="s">
        <v>128</v>
      </c>
      <c r="C8" s="17">
        <v>94103</v>
      </c>
    </row>
    <row r="9" spans="1:4" x14ac:dyDescent="0.25">
      <c r="B9" s="26" t="s">
        <v>129</v>
      </c>
      <c r="C9" s="17" t="s">
        <v>190</v>
      </c>
    </row>
    <row r="10" spans="1:4" x14ac:dyDescent="0.25">
      <c r="B10" s="26" t="s">
        <v>130</v>
      </c>
      <c r="C10" s="160">
        <v>43713</v>
      </c>
    </row>
    <row r="11" spans="1:4" x14ac:dyDescent="0.25">
      <c r="B11" s="26" t="s">
        <v>137</v>
      </c>
      <c r="C11" s="17" t="s">
        <v>191</v>
      </c>
    </row>
    <row r="12" spans="1:4" x14ac:dyDescent="0.25">
      <c r="B12" s="26" t="s">
        <v>131</v>
      </c>
      <c r="C12" s="17" t="s">
        <v>192</v>
      </c>
    </row>
    <row r="13" spans="1:4" x14ac:dyDescent="0.25">
      <c r="B13" s="26" t="s">
        <v>132</v>
      </c>
      <c r="C13" s="17" t="s">
        <v>194</v>
      </c>
    </row>
    <row r="14" spans="1:4" ht="30" x14ac:dyDescent="0.25">
      <c r="B14" s="130" t="s">
        <v>136</v>
      </c>
      <c r="C14" s="43">
        <v>579</v>
      </c>
    </row>
    <row r="15" spans="1:4" x14ac:dyDescent="0.25">
      <c r="B15" s="27"/>
      <c r="C15" s="28"/>
    </row>
    <row r="16" spans="1:4" x14ac:dyDescent="0.25">
      <c r="B16" s="170" t="s">
        <v>119</v>
      </c>
      <c r="C16" s="170"/>
    </row>
    <row r="17" spans="2:6" x14ac:dyDescent="0.25">
      <c r="B17" s="32" t="s">
        <v>124</v>
      </c>
      <c r="C17" s="18" t="s">
        <v>186</v>
      </c>
    </row>
    <row r="18" spans="2:6" x14ac:dyDescent="0.25">
      <c r="B18" s="131" t="s">
        <v>205</v>
      </c>
      <c r="C18" s="18">
        <v>0</v>
      </c>
    </row>
    <row r="19" spans="2:6" ht="17.25" x14ac:dyDescent="0.25">
      <c r="B19" s="131" t="s">
        <v>206</v>
      </c>
      <c r="C19" s="18">
        <f>C18</f>
        <v>0</v>
      </c>
      <c r="E19" s="22">
        <v>0</v>
      </c>
    </row>
    <row r="20" spans="2:6" ht="15" customHeight="1" x14ac:dyDescent="0.25">
      <c r="B20" s="131" t="s">
        <v>75</v>
      </c>
      <c r="C20" s="18">
        <v>0</v>
      </c>
      <c r="E20" s="22">
        <v>13</v>
      </c>
    </row>
    <row r="21" spans="2:6" ht="17.25" x14ac:dyDescent="0.25">
      <c r="B21" s="33" t="s">
        <v>204</v>
      </c>
      <c r="C21" s="40">
        <f>IF(AND(C18&lt;10000),E19,IF(AND(C20&lt;=4),E20,IF(AND(C20&gt;4,C20&lt;=6),E20+1,IF(AND(C20&gt;6,C20&lt;=8),E20+2,IF(AND(C20&gt;8,C20&lt;=10),E20+3,IF(AND(C20&gt;10,C20&lt;=12),E20+4,IF(AND(C20&gt;12,C20&lt;=14),E20+5,IF(AND(C20&gt;14,C20&lt;=16),E20+6,IF(AND(C20&gt;16,C20&lt;=18),E20+7,IF(AND(C20&gt;18,C20&lt;=20),E20+8,IF(AND(C20&gt;20,C20&lt;=22),E20+9,IF(AND(C20&gt;22,C20&lt;=24),E20+10,IF(AND(C20&gt;24,C20&lt;=26),E20+11,IF(AND(C20&gt;26,C20&lt;=28),E20+12,IF(AND(C20&gt;28,C20&lt;=30),E20+13,IF(AND(C20&gt;30,C20&lt;=32),E20+14,IF(AND(C20&gt;32,C20&lt;=34),E20+15,IF(AND(C20&gt;34,C20&lt;=36),E20+16,IF(AND(C20&gt;36,C20&lt;=38),E20+17,IF(AND(C20&gt;38,'Category B (Office Type)'!D4&gt;1.4),E20+17,IF(AND(C20&gt;38,'Category B (Office Type)'!D4&gt;1,'Category B (Office Type)'!D4&lt;=1.4),E20+17,IF(AND(C20&gt;38,'Category B (Office Type)'!D4&gt;0.6,'Category B (Office Type)'!D4&lt;=1),E20+18,IF(AND(C20&gt;38,C20&lt;=40,'Category B (Office Type)'!D4&gt;0.2,'Category B (Office Type)'!D4&lt;=0.6),E20+18,IF(AND(C20&gt;40,'Category B (Office Type)'!D4&gt;0.2,'Category B (Office Type)'!D4&lt;=0.6),E20+19,IF(AND(C20&gt;38,C20&lt;=40,'Category B (Office Type)'!D4&lt;=0.2),E20+18,IF(AND(C20&gt;40,C20&lt;=42,'Category B (Office Type)'!D4&lt;=0.2),E20+19,IF(AND(C20&gt;42,'Category B (Office Type)'!D4&lt;=0.2),E20+20)))))))))))))))))))))))))))</f>
        <v>0</v>
      </c>
      <c r="D21" s="29"/>
      <c r="E21" s="30"/>
      <c r="F21" s="29"/>
    </row>
    <row r="22" spans="2:6" x14ac:dyDescent="0.25">
      <c r="B22" s="19"/>
      <c r="C22" s="20"/>
      <c r="D22" s="29"/>
      <c r="E22" s="29"/>
      <c r="F22" s="29"/>
    </row>
    <row r="23" spans="2:6" x14ac:dyDescent="0.25">
      <c r="B23" s="171" t="s">
        <v>120</v>
      </c>
      <c r="C23" s="172"/>
    </row>
    <row r="24" spans="2:6" x14ac:dyDescent="0.25">
      <c r="B24" s="32" t="s">
        <v>124</v>
      </c>
      <c r="C24" s="18" t="s">
        <v>185</v>
      </c>
    </row>
    <row r="25" spans="2:6" x14ac:dyDescent="0.25">
      <c r="B25" s="131" t="s">
        <v>205</v>
      </c>
      <c r="C25" s="18">
        <v>0</v>
      </c>
    </row>
    <row r="26" spans="2:6" ht="17.25" x14ac:dyDescent="0.25">
      <c r="B26" s="131" t="s">
        <v>206</v>
      </c>
      <c r="C26" s="18">
        <f>C25</f>
        <v>0</v>
      </c>
      <c r="E26" s="22">
        <v>0</v>
      </c>
    </row>
    <row r="27" spans="2:6" ht="15" customHeight="1" x14ac:dyDescent="0.25">
      <c r="B27" s="131" t="s">
        <v>75</v>
      </c>
      <c r="C27" s="18">
        <v>0</v>
      </c>
      <c r="E27" s="29">
        <v>13</v>
      </c>
    </row>
    <row r="28" spans="2:6" ht="17.25" x14ac:dyDescent="0.25">
      <c r="B28" s="33" t="s">
        <v>204</v>
      </c>
      <c r="C28" s="39">
        <f>IF(AND(C25&lt;10000),E26,IF(AND(C27&lt;=20),E27,IF(AND(C27&gt;20,C27&lt;=30),E27+1,IF(AND(C27&gt;30,C27&lt;=40),E27+2,IF(AND(C27&gt;40,C27&lt;=50),E27+3,IF(AND(C27&gt;50,C27&lt;=60),E27+4,IF(AND(C27&gt;60,C27&lt;=70),E27+5,IF(AND(C27&gt;70,C27&lt;=80),E27+6,IF(AND(C27&gt;80,C27&lt;=90),E27+7,IF(AND(C27&gt;90,C27&lt;=100),E27+8,IF(AND(C27&gt;100,C27&lt;=110),E27+9,IF(AND(C27&gt;110,C27&lt;=120),E27+10,IF(AND(C27&gt;120,C27&lt;=130),E27+11,IF(AND(C27&gt;130,C27&lt;=140),E27+12,IF(AND(C27&gt;140,C27&lt;=150),E27+13,IF(AND(C27&gt;150,C27&lt;=160),E27+14,IF(AND(C27&gt;160,C27&lt;=170),E27+15,IF(AND(C27&gt;170,C27&lt;=180),E27+16,IF(AND(C27&gt;170,'Category B (Office Type)'!D4&gt;1.4),E27+16,IF(AND(C27&gt;180,'Category B (Office Type)'!D4&gt;1,'Category B (Office Type)'!D4&lt;=1.4),E27+17,IF(AND(C27&gt;180,'Category B (Office Type)'!D4&gt;0.6,'Category B (Office Type)'!D4&lt;=1),E27+17,IF(AND(C27&gt;180,C27&lt;=190,'Category B (Office Type)'!D4&gt;0.2,'Category B (Office Type)'!D4&lt;=0.6),E27+17,IF(AND(C27&gt;190,'Category B (Office Type)'!D4&gt;0.2,'Category B (Office Type)'!D4&lt;=0.6),E27+18,IF(AND(C27&gt;180,C27&lt;=190,'Category B (Office Type)'!D4&lt;=0.2),E27+17,IF(AND(C27&gt;190,C27&lt;=200,'Category B (Office Type)'!D4&lt;=0.2),E27+18,IF(AND(C27&gt;200,'Category B (Office Type)'!D4&lt;=0.2),E27+19))))))))))))))))))))))))))</f>
        <v>0</v>
      </c>
      <c r="D28" s="29"/>
      <c r="E28" s="29"/>
      <c r="F28" s="29"/>
    </row>
    <row r="29" spans="2:6" x14ac:dyDescent="0.25">
      <c r="B29" s="34"/>
      <c r="C29" s="35"/>
      <c r="D29" s="29"/>
      <c r="E29" s="29"/>
      <c r="F29" s="29"/>
    </row>
    <row r="30" spans="2:6" x14ac:dyDescent="0.25">
      <c r="B30" s="173" t="s">
        <v>121</v>
      </c>
      <c r="C30" s="174"/>
    </row>
    <row r="31" spans="2:6" ht="32.25" x14ac:dyDescent="0.25">
      <c r="B31" s="37" t="s">
        <v>212</v>
      </c>
      <c r="C31" s="18">
        <v>0</v>
      </c>
    </row>
    <row r="32" spans="2:6" ht="15" customHeight="1" x14ac:dyDescent="0.25">
      <c r="B32" s="38" t="s">
        <v>25</v>
      </c>
      <c r="C32" s="21">
        <v>0</v>
      </c>
    </row>
    <row r="33" spans="2:23" ht="32.25" x14ac:dyDescent="0.25">
      <c r="B33" s="161" t="s">
        <v>208</v>
      </c>
      <c r="C33" s="21">
        <v>0</v>
      </c>
      <c r="E33" s="22">
        <v>0</v>
      </c>
    </row>
    <row r="34" spans="2:23" ht="32.25" x14ac:dyDescent="0.25">
      <c r="B34" s="161" t="s">
        <v>209</v>
      </c>
      <c r="C34" s="21">
        <v>0</v>
      </c>
    </row>
    <row r="35" spans="2:23" x14ac:dyDescent="0.25">
      <c r="B35" s="131" t="s">
        <v>75</v>
      </c>
      <c r="C35" s="18">
        <v>0</v>
      </c>
      <c r="E35" s="22">
        <v>13</v>
      </c>
    </row>
    <row r="36" spans="2:23" ht="17.25" x14ac:dyDescent="0.25">
      <c r="B36" s="33" t="s">
        <v>204</v>
      </c>
      <c r="C36" s="39">
        <f>IF(AND(C31&lt;10),E33,IF(AND(C35&lt;=5),E35-3,IF(AND(C35&gt;5,C35&lt;=10),E35-2,IF(AND(C35&gt;10,C35&lt;=15),E35-1,IF(AND(C35&gt;15,C35&lt;=20),E35,IF(AND(C35&gt;20,C35&lt;=30),E35+1,IF(AND(C35&gt;30,C35&lt;=40),E35+2,IF(AND(C35&gt;40,C35&lt;=50),E35+3,IF(AND(C35&gt;50,C35&lt;=60),E35+4,IF(AND(C35&gt;60,C35&lt;=70),E35+5,IF(AND(C35&gt;70,C35&lt;=80),E35+6,IF(AND(C35&gt;80,C35&lt;=90),E35+7,IF(AND(C35&gt;90,C35&lt;=100),E35+8,IF(AND(C35&gt;100,C35&lt;=110),E35+9,IF(AND(C35&gt;110,C35&lt;=120),E35+10,IF(AND(C35&gt;120,C35&lt;=130),E35+11,IF(AND(C35&gt;130,C35&lt;=140),E35+12,IF(AND(C35&gt;140,C35&lt;=150),E35+13,IF(AND(C35&gt;150,C35&lt;=160),E35+14,IF(AND(C35&gt;160,C35&lt;=170),E35+15,IF(AND(C35&gt;170,C35&lt;=180),E35+16,IF(AND(C35&gt;180,C35&lt;=190),E35+17,IF(AND(C35&gt;190,'Category C (Residential Type)'!D4&gt;0.95),E35+17,IF(AND(C35&gt;190,'Category C (Residential Type)'!D4&gt;0.8,'Category C (Residential Type)'!D4&lt;=0.95),E35+17,IF(AND(C35&gt;190,'Category C (Residential Type)'!D4&gt;0.65,'Category C (Residential Type)'!D4&lt;=0.8),E35+18,IF(AND(C35&gt;190,C35&lt;=200,'Category C (Residential Type)'!D4&gt;0.5,'Category C (Residential Type)'!D4&lt;=0.65),E35+18,IF(AND(C35&gt;200,'Category C (Residential Type)'!D4&gt;0.5,'Category C (Residential Type)'!D4&lt;=0.65),E35+19,IF(AND(C35&gt;190,C35&lt;=200,'Category C (Residential Type)'!D4&lt;=0.5),E35+18,IF(AND(C35&gt;200,C35&lt;=210,'Category C (Residential Type)'!D4&lt;=0.5),E35+19,IF(AND(C35&gt;210,'Category C (Residential Type)'!D4&lt;=0.5),E35+20))))))))))))))))))))))))))))))</f>
        <v>0</v>
      </c>
      <c r="D36" s="29"/>
      <c r="E36" s="29"/>
      <c r="F36" s="29"/>
    </row>
    <row r="37" spans="2:23" x14ac:dyDescent="0.25">
      <c r="B37" s="27"/>
      <c r="C37" s="36"/>
      <c r="D37" s="29"/>
      <c r="E37" s="29"/>
      <c r="F37" s="29"/>
    </row>
    <row r="38" spans="2:23" x14ac:dyDescent="0.25">
      <c r="B38" s="166" t="s">
        <v>122</v>
      </c>
      <c r="C38" s="167"/>
    </row>
    <row r="39" spans="2:23" x14ac:dyDescent="0.25">
      <c r="B39" s="32" t="s">
        <v>124</v>
      </c>
      <c r="C39" s="18" t="s">
        <v>187</v>
      </c>
    </row>
    <row r="40" spans="2:23" x14ac:dyDescent="0.25">
      <c r="B40" s="131" t="s">
        <v>205</v>
      </c>
      <c r="C40" s="18">
        <v>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2:23" ht="17.25" x14ac:dyDescent="0.25">
      <c r="B41" s="131" t="s">
        <v>206</v>
      </c>
      <c r="C41" s="18">
        <f>C40</f>
        <v>0</v>
      </c>
      <c r="E41" s="22">
        <v>0</v>
      </c>
    </row>
    <row r="42" spans="2:23" ht="15" customHeight="1" x14ac:dyDescent="0.25">
      <c r="B42" s="131" t="s">
        <v>75</v>
      </c>
      <c r="C42" s="18">
        <v>0</v>
      </c>
      <c r="E42" s="22">
        <v>3</v>
      </c>
    </row>
    <row r="43" spans="2:23" ht="17.25" x14ac:dyDescent="0.25">
      <c r="B43" s="33" t="s">
        <v>204</v>
      </c>
      <c r="C43" s="41">
        <f>IF(AND(C40&lt;10000),E41,IF(AND(C40&gt;=10000),E42))</f>
        <v>0</v>
      </c>
    </row>
    <row r="44" spans="2:23" x14ac:dyDescent="0.25"/>
    <row r="45" spans="2:23" x14ac:dyDescent="0.25">
      <c r="B45" s="42" t="s">
        <v>197</v>
      </c>
    </row>
    <row r="46" spans="2:23" x14ac:dyDescent="0.25">
      <c r="B46" s="42" t="s">
        <v>76</v>
      </c>
    </row>
    <row r="47" spans="2:23" x14ac:dyDescent="0.25">
      <c r="B47" s="42" t="s">
        <v>77</v>
      </c>
    </row>
    <row r="48" spans="2:23" ht="15" customHeight="1" x14ac:dyDescent="0.25">
      <c r="B48" s="165" t="s">
        <v>207</v>
      </c>
      <c r="C48" s="165"/>
    </row>
    <row r="49" spans="2:3" x14ac:dyDescent="0.25">
      <c r="B49" s="165"/>
      <c r="C49" s="165"/>
    </row>
    <row r="50" spans="2:3" x14ac:dyDescent="0.25">
      <c r="B50" s="165"/>
      <c r="C50" s="165"/>
    </row>
    <row r="51" spans="2:3" ht="18" customHeight="1" x14ac:dyDescent="0.25">
      <c r="B51" s="165"/>
      <c r="C51" s="165"/>
    </row>
    <row r="52" spans="2:3" hidden="1" x14ac:dyDescent="0.25"/>
    <row r="53" spans="2:3" hidden="1" x14ac:dyDescent="0.25"/>
    <row r="54" spans="2:3" hidden="1" x14ac:dyDescent="0.25"/>
    <row r="55" spans="2:3" hidden="1" x14ac:dyDescent="0.25"/>
    <row r="56" spans="2:3" hidden="1" x14ac:dyDescent="0.25"/>
    <row r="57" spans="2:3" hidden="1" x14ac:dyDescent="0.25"/>
    <row r="58" spans="2:3" hidden="1" x14ac:dyDescent="0.25"/>
    <row r="59" spans="2:3" hidden="1" x14ac:dyDescent="0.25"/>
    <row r="60" spans="2:3" hidden="1" x14ac:dyDescent="0.25"/>
    <row r="61" spans="2:3" hidden="1" x14ac:dyDescent="0.25"/>
    <row r="62" spans="2:3" hidden="1" x14ac:dyDescent="0.25"/>
    <row r="63" spans="2:3" hidden="1" x14ac:dyDescent="0.25"/>
    <row r="64" spans="2:3" hidden="1" x14ac:dyDescent="0.25"/>
  </sheetData>
  <sheetProtection password="DD3F" sheet="1" objects="1" scenarios="1"/>
  <mergeCells count="6">
    <mergeCell ref="B48:C51"/>
    <mergeCell ref="B38:C38"/>
    <mergeCell ref="B4:C4"/>
    <mergeCell ref="B16:C16"/>
    <mergeCell ref="B23:C23"/>
    <mergeCell ref="B30:C30"/>
  </mergeCells>
  <dataValidations count="13">
    <dataValidation type="whole" allowBlank="1" showInputMessage="1" showErrorMessage="1" prompt="Default is Gross Floor Area, change to appropriate square footage if known." sqref="C41 C19 C26">
      <formula1>0</formula1>
      <formula2>5000000000</formula2>
    </dataValidation>
    <dataValidation type="whole" allowBlank="1" showInputMessage="1" showErrorMessage="1" prompt="Update this row after completing Category A (Retail Type) tab, if necessary." sqref="C20">
      <formula1>0</formula1>
      <formula2>5000000000</formula2>
    </dataValidation>
    <dataValidation type="whole" allowBlank="1" showInputMessage="1" showErrorMessage="1" prompt="Update this row after completing Category B (Office Type) tab, if necessary." sqref="C27">
      <formula1>0</formula1>
      <formula2>5000000000</formula2>
    </dataValidation>
    <dataValidation type="whole" allowBlank="1" showInputMessage="1" showErrorMessage="1" prompt="Update this row after completing Category C (Residential Type) tab, if necessary." sqref="C35">
      <formula1>0</formula1>
      <formula2>5000000000</formula2>
    </dataValidation>
    <dataValidation allowBlank="1" showInputMessage="1" showErrorMessage="1" prompt="On the &quot;Property &amp; Planning&quot; tab in Transportation Information Map, look for &quot;Traffic Analysis Zone&quot; (aka Transportation Analysis Zone)._x000a_TAZ 579 is default location for1650 Mission Street." sqref="C14"/>
    <dataValidation allowBlank="1" showInputMessage="1" showErrorMessage="1" prompt="Refer to Land Use Categories tab to identify associated use(s)." sqref="C17 C24 C39"/>
    <dataValidation allowBlank="1" showInputMessage="1" showErrorMessage="1" prompt="e.g.,Balboa Park Station Area Plan; Eastern Neighborhoods (specify which); Glen Park Community Plan; Market and Octavia Neighborhood Plan; Rincon Hill Plan; Transit Center District Plan; Visitaction Valley Redevelopment Plan; Western SoMa Community Plan_x000a__x000a_" sqref="C13"/>
    <dataValidation allowBlank="1" showInputMessage="1" showErrorMessage="1" prompt="The maximum target a project is required to achieve is between 30 to 33 points, depending on location and assuming On-site Childcare and Shuttle Bus Service measures are unavailable." sqref="C21 C36"/>
    <dataValidation allowBlank="1" showInputMessage="1" showErrorMessage="1" prompt="The maximum target a project is required to achieve is between 29 to 32 points, depending on location and assuming On-site Childcare and Shuttle Bus Service measures are unavailable." sqref="C28"/>
    <dataValidation allowBlank="1" showInputMessage="1" showErrorMessage="1" prompt="Target for this land use category is stable at 3." sqref="C43"/>
    <dataValidation type="whole" allowBlank="1" showInputMessage="1" showErrorMessage="1" sqref="C18 C25 C31 C40 C42">
      <formula1>0</formula1>
      <formula2>5000000000</formula2>
    </dataValidation>
    <dataValidation type="decimal" allowBlank="1" showInputMessage="1" showErrorMessage="1" prompt="Update this row after completing Category C (Residential Type) tab, if necessary." sqref="C32">
      <formula1>0</formula1>
      <formula2>1</formula2>
    </dataValidation>
    <dataValidation type="decimal" allowBlank="1" showInputMessage="1" showErrorMessage="1" prompt="Update this row after completing Category C (Residential Type) tab, if necessary. Max allowable input is 25%." sqref="C34 C33">
      <formula1>0</formula1>
      <formula2>1</formula2>
    </dataValidation>
  </dataValidations>
  <hyperlinks>
    <hyperlink ref="B14" r:id="rId1" display="http://www.sftransportationmap.org/"/>
  </hyperlinks>
  <pageMargins left="0.7" right="0.7" top="0.75" bottom="0.75" header="0.3" footer="0.3"/>
  <pageSetup scale="59" orientation="portrait" r:id="rId2"/>
  <headerFooter>
    <oddHeader>&amp;L&amp;"-,Bold"&amp;14Project Characeteristics&amp;RDRAFT Tool - 1/19/2017</oddHeader>
    <oddFooter>Page &amp;P</oddFooter>
  </headerFooter>
  <ignoredErrors>
    <ignoredError sqref="C19 C26 C4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Y163"/>
  <sheetViews>
    <sheetView showGridLines="0" showRowColHeaders="0" view="pageBreakPreview" zoomScale="85" zoomScaleNormal="85" zoomScaleSheetLayoutView="85" workbookViewId="0">
      <selection activeCell="D3" sqref="D3"/>
    </sheetView>
  </sheetViews>
  <sheetFormatPr defaultColWidth="0" defaultRowHeight="15" zeroHeight="1" x14ac:dyDescent="0.25"/>
  <cols>
    <col min="1" max="1" width="7.85546875" style="48" customWidth="1"/>
    <col min="2" max="2" width="12.85546875" style="22" customWidth="1"/>
    <col min="3" max="3" width="30.85546875" style="22" customWidth="1"/>
    <col min="4" max="4" width="18" style="22" customWidth="1"/>
    <col min="5" max="5" width="12.28515625" style="22" customWidth="1"/>
    <col min="6" max="6" width="2.28515625" style="22" customWidth="1"/>
    <col min="7" max="7" width="17.28515625" style="22" customWidth="1"/>
    <col min="8" max="8" width="11.5703125" style="22" customWidth="1"/>
    <col min="9" max="9" width="9.140625" style="22" customWidth="1"/>
    <col min="10" max="10" width="2" style="22" customWidth="1"/>
    <col min="11" max="12" width="9.140625" style="22" hidden="1" customWidth="1"/>
    <col min="13" max="13" width="9.140625" style="31" hidden="1" customWidth="1"/>
    <col min="14" max="14" width="10.140625" style="31" hidden="1" customWidth="1"/>
    <col min="15" max="23" width="9.140625" style="31" hidden="1" customWidth="1"/>
    <col min="24" max="16384" width="9.140625" style="22" hidden="1"/>
  </cols>
  <sheetData>
    <row r="1" spans="1:25" x14ac:dyDescent="0.25">
      <c r="B1" s="175" t="s">
        <v>23</v>
      </c>
      <c r="C1" s="175"/>
      <c r="D1" s="175"/>
      <c r="E1" s="175"/>
      <c r="F1" s="49"/>
      <c r="G1" s="49"/>
      <c r="H1" s="49"/>
      <c r="I1" s="49"/>
      <c r="J1" s="49"/>
      <c r="K1" s="49"/>
      <c r="L1" s="49"/>
      <c r="P1" s="22"/>
      <c r="Q1" s="22"/>
      <c r="R1" s="22"/>
      <c r="S1" s="22"/>
      <c r="T1" s="22"/>
      <c r="U1" s="22"/>
      <c r="V1" s="22"/>
      <c r="W1" s="22"/>
    </row>
    <row r="2" spans="1:25" x14ac:dyDescent="0.25">
      <c r="B2" s="50" t="s">
        <v>11</v>
      </c>
      <c r="C2" s="50" t="s">
        <v>10</v>
      </c>
      <c r="D2" s="51" t="s">
        <v>21</v>
      </c>
      <c r="E2" s="51" t="s">
        <v>0</v>
      </c>
      <c r="P2" s="22"/>
      <c r="Q2" s="22"/>
      <c r="R2" s="22"/>
      <c r="S2" s="22"/>
      <c r="T2" s="22"/>
      <c r="U2" s="22"/>
      <c r="V2" s="22"/>
      <c r="W2" s="22"/>
    </row>
    <row r="3" spans="1:25" ht="18" customHeight="1" x14ac:dyDescent="0.25">
      <c r="A3" s="52"/>
      <c r="B3" s="176" t="s">
        <v>43</v>
      </c>
      <c r="C3" s="53" t="s">
        <v>179</v>
      </c>
      <c r="D3" s="44"/>
      <c r="E3" s="54">
        <f>IF(AND('Project Characteristics'!C20=0),0,IF(AND('Project Characteristics'!C20&gt;0,D9&gt;1.4,D3=N3),1,IF(AND('Project Characteristics'!C20&gt;0,D9&gt;1,D9&lt;=1.4,D3=N3),2,IF(AND('Project Characteristics'!C20&gt;0,D9&gt;0.6,D9&lt;=1,D3=N3),3,IF(AND('Project Characteristics'!C20&gt;0,D9&gt;0.2,D9&lt;=0.6,D3=N3),4,IF(AND('Project Characteristics'!C20&gt;0,D9&lt;=0.2,D3=N3),5,IF(D3=O3,0,IF(D3="",0))))))))</f>
        <v>0</v>
      </c>
      <c r="F3" s="31"/>
      <c r="H3" s="183" t="s">
        <v>180</v>
      </c>
      <c r="I3" s="183"/>
      <c r="J3" s="55"/>
      <c r="K3" s="55"/>
      <c r="L3" s="31"/>
      <c r="N3" s="31" t="s">
        <v>1</v>
      </c>
      <c r="O3" s="31" t="s">
        <v>2</v>
      </c>
      <c r="P3" s="22"/>
      <c r="Q3" s="22"/>
      <c r="R3" s="22"/>
      <c r="S3" s="22"/>
      <c r="T3" s="22"/>
      <c r="U3" s="22"/>
      <c r="V3" s="22"/>
      <c r="W3" s="22"/>
    </row>
    <row r="4" spans="1:25" ht="15" customHeight="1" x14ac:dyDescent="0.25">
      <c r="A4" s="52"/>
      <c r="B4" s="177"/>
      <c r="C4" s="56" t="s">
        <v>45</v>
      </c>
      <c r="D4" s="57">
        <f>SUMIFS('Parking Information'!I:I,'Parking Information'!A:A,'Project Characteristics'!C14)</f>
        <v>7.0645087954601685E-2</v>
      </c>
      <c r="E4" s="58"/>
      <c r="F4" s="31"/>
      <c r="H4" s="184" t="s">
        <v>138</v>
      </c>
      <c r="I4" s="184"/>
      <c r="J4" s="55"/>
      <c r="K4" s="55"/>
      <c r="L4" s="31"/>
      <c r="N4" s="59"/>
      <c r="O4" s="59"/>
      <c r="P4" s="22"/>
      <c r="Q4" s="22"/>
      <c r="R4" s="22"/>
      <c r="S4" s="22"/>
      <c r="T4" s="22"/>
      <c r="U4" s="22"/>
      <c r="V4" s="22"/>
      <c r="W4" s="22"/>
    </row>
    <row r="5" spans="1:25" x14ac:dyDescent="0.25">
      <c r="A5" s="52"/>
      <c r="B5" s="178"/>
      <c r="C5" s="60" t="s">
        <v>51</v>
      </c>
      <c r="D5" s="54" t="str">
        <f>IF(AND(D4&gt;1.4),"Location a",IF(AND(D4&gt;1,D4&lt;=1.4),"Location b",IF(AND(D4&gt;0.6,D4&lt;=1),"Location c",IF(AND(D4&gt;0.2,C12&lt;=0.6),"Location d",IF(AND(D4&lt;=0.2),"Location e")))))</f>
        <v>Location e</v>
      </c>
      <c r="E5" s="54"/>
      <c r="F5" s="31"/>
      <c r="G5" s="61"/>
      <c r="H5" s="184"/>
      <c r="I5" s="184"/>
      <c r="J5" s="55"/>
      <c r="K5" s="55"/>
      <c r="L5" s="31"/>
      <c r="N5" s="59"/>
      <c r="O5" s="59"/>
      <c r="P5" s="22"/>
      <c r="Q5" s="22"/>
      <c r="R5" s="22"/>
      <c r="S5" s="22"/>
      <c r="T5" s="22"/>
      <c r="U5" s="22"/>
      <c r="V5" s="22"/>
      <c r="W5" s="22"/>
    </row>
    <row r="6" spans="1:25" ht="30" x14ac:dyDescent="0.25">
      <c r="A6" s="52"/>
      <c r="B6" s="62" t="s">
        <v>78</v>
      </c>
      <c r="C6" s="53" t="s">
        <v>202</v>
      </c>
      <c r="D6" s="44"/>
      <c r="E6" s="63">
        <f>IF(D6=N6,(2),(0))</f>
        <v>0</v>
      </c>
      <c r="F6" s="31"/>
      <c r="G6" s="61"/>
      <c r="H6" s="64"/>
      <c r="I6" s="64"/>
      <c r="J6" s="55"/>
      <c r="K6" s="55"/>
      <c r="L6" s="31"/>
      <c r="N6" s="31" t="s">
        <v>1</v>
      </c>
      <c r="O6" s="31" t="s">
        <v>2</v>
      </c>
      <c r="P6" s="22"/>
      <c r="Q6" s="22"/>
      <c r="R6" s="22"/>
      <c r="S6" s="22"/>
      <c r="T6" s="22"/>
      <c r="U6" s="22"/>
      <c r="V6" s="22"/>
      <c r="W6" s="22"/>
    </row>
    <row r="7" spans="1:25" ht="30" x14ac:dyDescent="0.25">
      <c r="A7" s="52"/>
      <c r="B7" s="65" t="s">
        <v>79</v>
      </c>
      <c r="C7" s="53" t="s">
        <v>80</v>
      </c>
      <c r="D7" s="44"/>
      <c r="E7" s="63">
        <f>IF(D7=N7,(2),(0))</f>
        <v>0</v>
      </c>
      <c r="F7" s="31"/>
      <c r="G7" s="31"/>
      <c r="H7" s="55"/>
      <c r="I7" s="55"/>
      <c r="J7" s="55"/>
      <c r="K7" s="55"/>
      <c r="L7" s="31"/>
      <c r="N7" s="31" t="s">
        <v>1</v>
      </c>
      <c r="O7" s="31" t="s">
        <v>2</v>
      </c>
      <c r="P7" s="22"/>
      <c r="Q7" s="22"/>
      <c r="R7" s="22"/>
      <c r="S7" s="22"/>
      <c r="T7" s="22"/>
      <c r="U7" s="22"/>
      <c r="V7" s="22"/>
      <c r="W7" s="22"/>
    </row>
    <row r="8" spans="1:25" ht="30" x14ac:dyDescent="0.25">
      <c r="A8" s="52"/>
      <c r="B8" s="176" t="s">
        <v>44</v>
      </c>
      <c r="C8" s="66" t="s">
        <v>73</v>
      </c>
      <c r="D8" s="67" t="str">
        <f>IF(C10&gt;C9,"No",IF(C10=0,"Yes",IF(C10&lt;=(C9*0.1),"Yes",IF(C10&lt;=(C9*0.2),"Yes",IF(C10&lt;=(C9*0.3),"Yes",IF(C10&lt;=(C9*0.4),"Yes",IF(C10&lt;=(C9*0.5),"Yes",IF(C10&lt;=(C9*0.6),"Yes",IF(C10&lt;=(C9*0.7),"Yes",IF(C10&lt;=(C9*0.8),"Yes",IF(C10&lt;=(C9*0.9),"Yes",IF(C10&lt;=C9,"Yes"))))))))))))</f>
        <v>No</v>
      </c>
      <c r="E8" s="67" t="e">
        <f>IF(D10&gt;D9,0,IF(D10=0,11,IF(D10&lt;=(D9*0.1),10,IF(D10&lt;=(D9*0.2),9,IF(D10&lt;=(D9*0.3),8,IF(D10&lt;=(D9*0.4),7,IF(D10&lt;=(D9*0.5),6,IF(D10&lt;=(D9*0.6),5,IF(D10&lt;=(D9*0.7),4,IF(D10&lt;=(D9*0.8),3,IF(D10&lt;=(D9*0.9),2,IF(D10&lt;=D9,1))))))))))))</f>
        <v>#DIV/0!</v>
      </c>
      <c r="H8" s="55"/>
      <c r="I8" s="55"/>
      <c r="J8" s="55"/>
      <c r="K8" s="55"/>
      <c r="P8" s="22"/>
      <c r="Q8" s="22"/>
      <c r="R8" s="22"/>
      <c r="S8" s="22"/>
      <c r="T8" s="22"/>
      <c r="U8" s="22"/>
      <c r="V8" s="22"/>
      <c r="W8" s="22"/>
    </row>
    <row r="9" spans="1:25" ht="12.75" customHeight="1" x14ac:dyDescent="0.25">
      <c r="A9" s="52"/>
      <c r="B9" s="177"/>
      <c r="C9" s="56" t="s">
        <v>45</v>
      </c>
      <c r="D9" s="68">
        <f>SUMIFS('Parking Information'!I:I,'Parking Information'!A:A,'Project Characteristics'!C14)</f>
        <v>7.0645087954601685E-2</v>
      </c>
      <c r="E9" s="69"/>
      <c r="H9" s="55"/>
      <c r="I9" s="55"/>
      <c r="J9" s="55"/>
      <c r="K9" s="55"/>
      <c r="P9" s="22"/>
      <c r="Q9" s="22"/>
      <c r="R9" s="22"/>
      <c r="S9" s="22"/>
      <c r="T9" s="22"/>
      <c r="U9" s="22"/>
      <c r="V9" s="22"/>
      <c r="W9" s="22"/>
    </row>
    <row r="10" spans="1:25" x14ac:dyDescent="0.25">
      <c r="A10" s="52"/>
      <c r="B10" s="177"/>
      <c r="C10" s="56" t="s">
        <v>60</v>
      </c>
      <c r="D10" s="70" t="e">
        <f>'Project Characteristics'!C20/('Project Characteristics'!C19/1000)</f>
        <v>#DIV/0!</v>
      </c>
      <c r="E10" s="71"/>
      <c r="H10" s="55"/>
      <c r="I10" s="55"/>
      <c r="J10" s="55"/>
      <c r="K10" s="55"/>
      <c r="P10" s="22"/>
      <c r="Q10" s="22"/>
      <c r="R10" s="22"/>
      <c r="S10" s="22"/>
      <c r="T10" s="22"/>
      <c r="U10" s="22"/>
      <c r="V10" s="22"/>
      <c r="W10" s="22"/>
    </row>
    <row r="11" spans="1:25" ht="29.25" customHeight="1" x14ac:dyDescent="0.25">
      <c r="A11" s="52"/>
      <c r="B11" s="178"/>
      <c r="C11" s="72" t="s">
        <v>53</v>
      </c>
      <c r="D11" s="73" t="e">
        <f>IF(D10&gt;D9,N11,IF(D10=0,Y11,IF(D10&lt;=(D9*0.1),X11,IF(D10&lt;=(D9*0.2),W11,IF(D10&lt;=(D9*0.3),V11,IF(D10&lt;=(D9*0.4),U11,IF(D10&lt;=(D9*0.5),T11,IF(D10&lt;=(D9*0.6),S11,IF(D10&lt;=(D9*0.7),R11,IF(D10&lt;=(D9*0.8),Q11,IF(D10&lt;=(D9*0.9),P11,IF(D10&lt;=D9,O11))))))))))))</f>
        <v>#DIV/0!</v>
      </c>
      <c r="E11" s="74"/>
      <c r="G11" s="75" t="s">
        <v>133</v>
      </c>
      <c r="H11" s="75" t="s">
        <v>74</v>
      </c>
      <c r="I11" s="76" t="s">
        <v>134</v>
      </c>
      <c r="K11" s="55"/>
      <c r="N11" s="31" t="s">
        <v>85</v>
      </c>
      <c r="O11" s="77" t="s">
        <v>54</v>
      </c>
      <c r="P11" s="31" t="s">
        <v>55</v>
      </c>
      <c r="Q11" s="31" t="s">
        <v>56</v>
      </c>
      <c r="R11" s="31" t="s">
        <v>57</v>
      </c>
      <c r="S11" s="31" t="s">
        <v>58</v>
      </c>
      <c r="T11" s="31" t="s">
        <v>59</v>
      </c>
      <c r="U11" s="31" t="s">
        <v>84</v>
      </c>
      <c r="V11" s="77" t="s">
        <v>86</v>
      </c>
      <c r="W11" s="31" t="s">
        <v>87</v>
      </c>
      <c r="X11" s="31" t="s">
        <v>88</v>
      </c>
      <c r="Y11" s="31" t="s">
        <v>89</v>
      </c>
    </row>
    <row r="12" spans="1:25" x14ac:dyDescent="0.25">
      <c r="D12" s="34" t="s">
        <v>3</v>
      </c>
      <c r="E12" s="78" t="e">
        <f>SUM(E3,E6,E7,E8)</f>
        <v>#DIV/0!</v>
      </c>
      <c r="G12" s="39">
        <f>'Project Characteristics'!$C$20</f>
        <v>0</v>
      </c>
      <c r="H12" s="40" t="e">
        <f>SUM($E$12,$E$27,$E$33,$E$39,$E$44,$E$54,$E$62,$E$68)</f>
        <v>#DIV/0!</v>
      </c>
      <c r="I12" s="40">
        <f>'Project Characteristics'!$C$21</f>
        <v>0</v>
      </c>
      <c r="K12" s="55"/>
      <c r="P12" s="22"/>
      <c r="Q12" s="22"/>
      <c r="R12" s="22"/>
      <c r="S12" s="22"/>
      <c r="T12" s="22"/>
      <c r="U12" s="22"/>
      <c r="V12" s="22"/>
      <c r="W12" s="22"/>
    </row>
    <row r="13" spans="1:25" x14ac:dyDescent="0.25">
      <c r="P13" s="22"/>
      <c r="Q13" s="22"/>
      <c r="R13" s="22"/>
      <c r="S13" s="22"/>
      <c r="T13" s="22"/>
      <c r="U13" s="22"/>
      <c r="V13" s="22"/>
      <c r="W13" s="22"/>
    </row>
    <row r="14" spans="1:25" x14ac:dyDescent="0.25">
      <c r="B14" s="175" t="s">
        <v>22</v>
      </c>
      <c r="C14" s="175"/>
      <c r="D14" s="175"/>
      <c r="E14" s="175"/>
      <c r="F14" s="49"/>
      <c r="G14" s="49"/>
      <c r="H14" s="49"/>
      <c r="I14" s="49"/>
      <c r="J14" s="49"/>
      <c r="K14" s="49"/>
      <c r="L14" s="49"/>
      <c r="P14" s="22"/>
      <c r="Q14" s="22"/>
      <c r="R14" s="22"/>
      <c r="S14" s="22"/>
      <c r="T14" s="22"/>
      <c r="U14" s="22"/>
      <c r="V14" s="22"/>
      <c r="W14" s="22"/>
    </row>
    <row r="15" spans="1:25" ht="15" customHeight="1" x14ac:dyDescent="0.25">
      <c r="B15" s="50" t="s">
        <v>11</v>
      </c>
      <c r="C15" s="50" t="s">
        <v>10</v>
      </c>
      <c r="D15" s="51" t="s">
        <v>21</v>
      </c>
      <c r="E15" s="51" t="s">
        <v>0</v>
      </c>
      <c r="R15" s="22"/>
      <c r="S15" s="22"/>
      <c r="T15" s="22"/>
      <c r="U15" s="22"/>
      <c r="V15" s="22"/>
      <c r="W15" s="22"/>
    </row>
    <row r="16" spans="1:25" ht="15" customHeight="1" x14ac:dyDescent="0.25">
      <c r="A16" s="52"/>
      <c r="B16" s="176" t="s">
        <v>13</v>
      </c>
      <c r="C16" s="79" t="s">
        <v>12</v>
      </c>
      <c r="D16" s="45"/>
      <c r="E16" s="54">
        <f>IF(AND(D16=N16,D17=N17),1,IF(AND(D16=N16,D17=O17),1,IF(D16=O16,"0",IF(D16="",0,IF(D17="",0)))))</f>
        <v>0</v>
      </c>
      <c r="N16" s="31" t="s">
        <v>1</v>
      </c>
      <c r="O16" s="31" t="s">
        <v>2</v>
      </c>
      <c r="R16" s="22"/>
      <c r="S16" s="22"/>
      <c r="T16" s="22"/>
      <c r="U16" s="22"/>
      <c r="V16" s="22"/>
      <c r="W16" s="22"/>
    </row>
    <row r="17" spans="1:23" x14ac:dyDescent="0.25">
      <c r="A17" s="52"/>
      <c r="B17" s="177"/>
      <c r="C17" s="72" t="s">
        <v>53</v>
      </c>
      <c r="D17" s="46"/>
      <c r="E17" s="74"/>
      <c r="N17" s="31" t="s">
        <v>54</v>
      </c>
      <c r="O17" s="31" t="s">
        <v>55</v>
      </c>
      <c r="R17" s="22"/>
      <c r="S17" s="22"/>
      <c r="T17" s="22"/>
      <c r="U17" s="22"/>
      <c r="V17" s="22"/>
      <c r="W17" s="22"/>
    </row>
    <row r="18" spans="1:23" x14ac:dyDescent="0.25">
      <c r="A18" s="52"/>
      <c r="B18" s="176" t="s">
        <v>41</v>
      </c>
      <c r="C18" s="80" t="s">
        <v>52</v>
      </c>
      <c r="D18" s="45"/>
      <c r="E18" s="54">
        <f>IF(AND(D18=N18,D19=N19),1,IF(AND(D18=N18,D19=O19),2,IF(AND(D18=N18,D19=P19),3,IF(AND(D18=N18,D19=Q19),4,IF(D18="",0,IF(D18=O18,0,IF(D19="",0)))))))</f>
        <v>0</v>
      </c>
      <c r="N18" s="31" t="s">
        <v>1</v>
      </c>
      <c r="O18" s="31" t="s">
        <v>2</v>
      </c>
      <c r="R18" s="22"/>
      <c r="S18" s="22"/>
      <c r="T18" s="22"/>
      <c r="U18" s="22"/>
      <c r="V18" s="22"/>
      <c r="W18" s="22"/>
    </row>
    <row r="19" spans="1:23" x14ac:dyDescent="0.25">
      <c r="A19" s="52"/>
      <c r="B19" s="177"/>
      <c r="C19" s="72" t="s">
        <v>53</v>
      </c>
      <c r="D19" s="47"/>
      <c r="E19" s="81"/>
      <c r="N19" s="77" t="s">
        <v>69</v>
      </c>
      <c r="O19" s="31" t="s">
        <v>55</v>
      </c>
      <c r="P19" s="31" t="s">
        <v>56</v>
      </c>
      <c r="Q19" s="31" t="s">
        <v>57</v>
      </c>
      <c r="R19" s="22"/>
      <c r="S19" s="22"/>
      <c r="T19" s="22"/>
      <c r="U19" s="22"/>
      <c r="V19" s="22"/>
      <c r="W19" s="22"/>
    </row>
    <row r="20" spans="1:23" ht="30" x14ac:dyDescent="0.25">
      <c r="A20" s="52"/>
      <c r="B20" s="65" t="s">
        <v>81</v>
      </c>
      <c r="C20" s="53" t="s">
        <v>178</v>
      </c>
      <c r="D20" s="44"/>
      <c r="E20" s="63">
        <f>IF(D20=N20,(1),(0))</f>
        <v>0</v>
      </c>
      <c r="N20" s="31" t="s">
        <v>1</v>
      </c>
      <c r="O20" s="31" t="s">
        <v>2</v>
      </c>
      <c r="R20" s="22"/>
      <c r="S20" s="22"/>
      <c r="T20" s="22"/>
      <c r="U20" s="22"/>
      <c r="V20" s="22"/>
      <c r="W20" s="22"/>
    </row>
    <row r="21" spans="1:23" x14ac:dyDescent="0.25">
      <c r="A21" s="52"/>
      <c r="B21" s="176" t="s">
        <v>42</v>
      </c>
      <c r="C21" s="82" t="s">
        <v>17</v>
      </c>
      <c r="D21" s="45"/>
      <c r="E21" s="54">
        <f>IF(AND(D21=N21,D22=N22),1,IF(AND(D21=N21,D22=O22),2,IF(D21=O21,0,IF(D21="",0,IF(D22="",0)))))</f>
        <v>0</v>
      </c>
      <c r="F21" s="83"/>
      <c r="G21" s="84"/>
      <c r="H21" s="55"/>
      <c r="I21" s="55"/>
      <c r="J21" s="55"/>
      <c r="K21" s="55"/>
      <c r="N21" s="31" t="s">
        <v>1</v>
      </c>
      <c r="O21" s="31" t="s">
        <v>2</v>
      </c>
      <c r="R21" s="22"/>
      <c r="S21" s="22"/>
      <c r="T21" s="22"/>
      <c r="U21" s="22"/>
      <c r="V21" s="22"/>
      <c r="W21" s="22"/>
    </row>
    <row r="22" spans="1:23" x14ac:dyDescent="0.25">
      <c r="A22" s="52"/>
      <c r="B22" s="177"/>
      <c r="C22" s="60" t="s">
        <v>51</v>
      </c>
      <c r="D22" s="47"/>
      <c r="E22" s="63"/>
      <c r="F22" s="83"/>
      <c r="G22" s="84"/>
      <c r="H22" s="55"/>
      <c r="I22" s="55"/>
      <c r="J22" s="55"/>
      <c r="K22" s="55"/>
      <c r="N22" s="59" t="s">
        <v>70</v>
      </c>
      <c r="O22" s="59" t="s">
        <v>71</v>
      </c>
      <c r="R22" s="22"/>
      <c r="S22" s="22"/>
      <c r="T22" s="22"/>
      <c r="U22" s="22"/>
      <c r="V22" s="22"/>
      <c r="W22" s="22"/>
    </row>
    <row r="23" spans="1:23" x14ac:dyDescent="0.25">
      <c r="A23" s="52"/>
      <c r="B23" s="85" t="s">
        <v>14</v>
      </c>
      <c r="C23" s="82" t="s">
        <v>18</v>
      </c>
      <c r="D23" s="44"/>
      <c r="E23" s="63">
        <f>IF(D23=N23,(1),(0))</f>
        <v>0</v>
      </c>
      <c r="N23" s="31" t="s">
        <v>1</v>
      </c>
      <c r="O23" s="31" t="s">
        <v>2</v>
      </c>
      <c r="R23" s="22"/>
      <c r="S23" s="22"/>
      <c r="T23" s="22"/>
      <c r="U23" s="22"/>
      <c r="V23" s="22"/>
      <c r="W23" s="22"/>
    </row>
    <row r="24" spans="1:23" x14ac:dyDescent="0.25">
      <c r="A24" s="52"/>
      <c r="B24" s="85" t="s">
        <v>15</v>
      </c>
      <c r="C24" s="82" t="s">
        <v>19</v>
      </c>
      <c r="D24" s="44"/>
      <c r="E24" s="63">
        <f>IF(D24=N24,(1),(0))</f>
        <v>0</v>
      </c>
      <c r="N24" s="31" t="s">
        <v>1</v>
      </c>
      <c r="O24" s="31" t="s">
        <v>2</v>
      </c>
      <c r="R24" s="22"/>
      <c r="S24" s="22"/>
      <c r="T24" s="22"/>
      <c r="U24" s="22"/>
      <c r="V24" s="22"/>
      <c r="W24" s="22"/>
    </row>
    <row r="25" spans="1:23" x14ac:dyDescent="0.25">
      <c r="A25" s="52"/>
      <c r="B25" s="85" t="s">
        <v>16</v>
      </c>
      <c r="C25" s="82" t="s">
        <v>20</v>
      </c>
      <c r="D25" s="44"/>
      <c r="E25" s="63">
        <f>IF(D25=N25,(1),(0))</f>
        <v>0</v>
      </c>
      <c r="H25" s="86"/>
      <c r="I25" s="87"/>
      <c r="J25" s="87"/>
      <c r="N25" s="31" t="s">
        <v>1</v>
      </c>
      <c r="O25" s="31" t="s">
        <v>2</v>
      </c>
      <c r="R25" s="22"/>
      <c r="S25" s="22"/>
      <c r="T25" s="22"/>
      <c r="U25" s="22"/>
      <c r="V25" s="22"/>
      <c r="W25" s="22"/>
    </row>
    <row r="26" spans="1:23" x14ac:dyDescent="0.25">
      <c r="A26" s="52"/>
      <c r="B26" s="156" t="s">
        <v>91</v>
      </c>
      <c r="C26" s="157" t="s">
        <v>90</v>
      </c>
      <c r="D26" s="44"/>
      <c r="E26" s="63">
        <f>IF(D26=N26,(1),(0))</f>
        <v>0</v>
      </c>
      <c r="N26" s="31" t="s">
        <v>1</v>
      </c>
      <c r="O26" s="31" t="s">
        <v>2</v>
      </c>
      <c r="R26" s="22"/>
      <c r="S26" s="22"/>
      <c r="T26" s="22"/>
      <c r="U26" s="22"/>
      <c r="V26" s="22"/>
      <c r="W26" s="22"/>
    </row>
    <row r="27" spans="1:23" ht="30" x14ac:dyDescent="0.25">
      <c r="B27" s="90"/>
      <c r="D27" s="34" t="s">
        <v>3</v>
      </c>
      <c r="E27" s="78">
        <f>SUM(E16,E18,E20,E21,E23,E24,E25,E26)</f>
        <v>0</v>
      </c>
      <c r="G27" s="75" t="s">
        <v>133</v>
      </c>
      <c r="H27" s="75" t="s">
        <v>74</v>
      </c>
      <c r="I27" s="76" t="s">
        <v>134</v>
      </c>
      <c r="R27" s="22"/>
      <c r="S27" s="22"/>
      <c r="T27" s="22"/>
      <c r="U27" s="22"/>
      <c r="V27" s="22"/>
      <c r="W27" s="22"/>
    </row>
    <row r="28" spans="1:23" x14ac:dyDescent="0.25">
      <c r="G28" s="39">
        <f>'Project Characteristics'!$C$20</f>
        <v>0</v>
      </c>
      <c r="H28" s="40" t="e">
        <f>SUM($E$12,$E$27,$E$33,$E$39,$E$44,$E$54,$E$62,$E$68)</f>
        <v>#DIV/0!</v>
      </c>
      <c r="I28" s="40">
        <f>'Project Characteristics'!$C$21</f>
        <v>0</v>
      </c>
      <c r="J28" s="89"/>
      <c r="R28" s="22"/>
      <c r="S28" s="22"/>
      <c r="T28" s="22"/>
      <c r="U28" s="22"/>
      <c r="V28" s="22"/>
      <c r="W28" s="22"/>
    </row>
    <row r="29" spans="1:23" x14ac:dyDescent="0.25">
      <c r="B29" s="175" t="s">
        <v>24</v>
      </c>
      <c r="C29" s="175"/>
      <c r="D29" s="175"/>
      <c r="E29" s="175"/>
      <c r="I29" s="90"/>
      <c r="J29" s="48"/>
      <c r="R29" s="22"/>
      <c r="S29" s="22"/>
      <c r="T29" s="22"/>
      <c r="U29" s="22"/>
      <c r="V29" s="22"/>
      <c r="W29" s="22"/>
    </row>
    <row r="30" spans="1:23" ht="13.5" customHeight="1" x14ac:dyDescent="0.25">
      <c r="B30" s="93" t="s">
        <v>11</v>
      </c>
      <c r="C30" s="93" t="s">
        <v>10</v>
      </c>
      <c r="D30" s="94" t="s">
        <v>21</v>
      </c>
      <c r="E30" s="94" t="s">
        <v>0</v>
      </c>
      <c r="F30" s="49"/>
      <c r="G30" s="49"/>
      <c r="H30" s="49"/>
      <c r="I30" s="91"/>
      <c r="J30" s="91"/>
      <c r="K30" s="49"/>
      <c r="L30" s="92"/>
      <c r="R30" s="22"/>
      <c r="S30" s="22"/>
      <c r="T30" s="22"/>
      <c r="U30" s="22"/>
      <c r="V30" s="22"/>
      <c r="W30" s="22"/>
    </row>
    <row r="31" spans="1:23" x14ac:dyDescent="0.25">
      <c r="B31" s="185" t="s">
        <v>46</v>
      </c>
      <c r="C31" s="80" t="s">
        <v>61</v>
      </c>
      <c r="D31" s="45"/>
      <c r="E31" s="54">
        <f>IF(AND(D31=N32,D32=N33),1,IF(AND(D31=N32,D32=O33),2,IF(AND(D31=N32,D32=P33),3,IF(AND(D31=N32,D32=Q33),4,IF(AND(D31=N32,D32=R33),5,IF(D31=O32,0,IF(D31="",0,IF(D32="",0))))))))</f>
        <v>0</v>
      </c>
      <c r="F31" s="31"/>
      <c r="G31" s="31"/>
      <c r="H31" s="31"/>
      <c r="I31" s="95"/>
      <c r="J31" s="95"/>
      <c r="K31" s="31"/>
      <c r="L31" s="31"/>
      <c r="R31" s="22"/>
      <c r="S31" s="22"/>
      <c r="T31" s="22"/>
      <c r="U31" s="22"/>
      <c r="V31" s="22"/>
      <c r="W31" s="22"/>
    </row>
    <row r="32" spans="1:23" ht="15" customHeight="1" x14ac:dyDescent="0.25">
      <c r="B32" s="186"/>
      <c r="C32" s="72" t="s">
        <v>53</v>
      </c>
      <c r="D32" s="47"/>
      <c r="E32" s="74"/>
      <c r="F32" s="31"/>
      <c r="G32" s="31"/>
      <c r="H32" s="55"/>
      <c r="I32" s="84"/>
      <c r="J32" s="84"/>
      <c r="K32" s="55"/>
      <c r="L32" s="31"/>
      <c r="N32" s="31" t="s">
        <v>1</v>
      </c>
      <c r="O32" s="31" t="s">
        <v>2</v>
      </c>
    </row>
    <row r="33" spans="2:23" ht="30" x14ac:dyDescent="0.25">
      <c r="B33" s="158"/>
      <c r="C33" s="84"/>
      <c r="D33" s="96" t="s">
        <v>3</v>
      </c>
      <c r="E33" s="78">
        <f>SUM(E31)</f>
        <v>0</v>
      </c>
      <c r="F33" s="31"/>
      <c r="G33" s="75" t="s">
        <v>133</v>
      </c>
      <c r="H33" s="75" t="s">
        <v>74</v>
      </c>
      <c r="I33" s="76" t="s">
        <v>134</v>
      </c>
      <c r="J33" s="87"/>
      <c r="K33" s="55"/>
      <c r="L33" s="31"/>
      <c r="N33" s="77" t="s">
        <v>72</v>
      </c>
      <c r="O33" s="31" t="s">
        <v>55</v>
      </c>
      <c r="P33" s="31" t="s">
        <v>56</v>
      </c>
      <c r="Q33" s="31" t="s">
        <v>57</v>
      </c>
      <c r="R33" s="31" t="s">
        <v>58</v>
      </c>
    </row>
    <row r="34" spans="2:23" x14ac:dyDescent="0.25">
      <c r="C34" s="97"/>
      <c r="D34" s="98"/>
      <c r="F34" s="31"/>
      <c r="G34" s="39">
        <f>'Project Characteristics'!$C$20</f>
        <v>0</v>
      </c>
      <c r="H34" s="40" t="e">
        <f>SUM($E$12,$E$27,$E$33,$E$39,$E$44,$E$54,$E$62,$E$68)</f>
        <v>#DIV/0!</v>
      </c>
      <c r="I34" s="40">
        <f>'Project Characteristics'!$C$21</f>
        <v>0</v>
      </c>
      <c r="J34" s="89"/>
      <c r="K34" s="31"/>
      <c r="L34" s="31"/>
      <c r="N34" s="77"/>
    </row>
    <row r="35" spans="2:23" x14ac:dyDescent="0.25">
      <c r="B35" s="175" t="s">
        <v>47</v>
      </c>
      <c r="C35" s="175"/>
      <c r="D35" s="175"/>
      <c r="E35" s="175"/>
      <c r="I35" s="90"/>
      <c r="J35" s="48"/>
    </row>
    <row r="36" spans="2:23" x14ac:dyDescent="0.25">
      <c r="B36" s="93" t="s">
        <v>11</v>
      </c>
      <c r="C36" s="93" t="s">
        <v>10</v>
      </c>
      <c r="D36" s="94" t="s">
        <v>21</v>
      </c>
      <c r="E36" s="94" t="s">
        <v>0</v>
      </c>
      <c r="F36" s="49"/>
      <c r="G36" s="49"/>
      <c r="H36" s="49"/>
      <c r="I36" s="91"/>
      <c r="J36" s="91"/>
      <c r="K36" s="49"/>
      <c r="L36" s="49"/>
      <c r="N36" s="77"/>
    </row>
    <row r="37" spans="2:23" x14ac:dyDescent="0.25">
      <c r="B37" s="99" t="s">
        <v>48</v>
      </c>
      <c r="C37" s="100" t="s">
        <v>28</v>
      </c>
      <c r="D37" s="44"/>
      <c r="E37" s="63">
        <f>IF(D37=N38,(1),(0))</f>
        <v>0</v>
      </c>
      <c r="F37" s="31"/>
      <c r="G37" s="31"/>
      <c r="H37" s="31"/>
      <c r="I37" s="95"/>
      <c r="J37" s="95"/>
      <c r="K37" s="31"/>
      <c r="L37" s="31"/>
      <c r="N37" s="77"/>
    </row>
    <row r="38" spans="2:23" x14ac:dyDescent="0.25">
      <c r="B38" s="99" t="s">
        <v>92</v>
      </c>
      <c r="C38" s="100" t="s">
        <v>93</v>
      </c>
      <c r="D38" s="44"/>
      <c r="E38" s="63">
        <f>IF(D38=N39,(1),(0))</f>
        <v>0</v>
      </c>
      <c r="F38" s="31"/>
      <c r="G38" s="31"/>
      <c r="H38" s="101"/>
      <c r="I38" s="102"/>
      <c r="J38" s="95"/>
      <c r="K38" s="31"/>
      <c r="L38" s="31"/>
      <c r="N38" s="31" t="s">
        <v>1</v>
      </c>
      <c r="O38" s="31" t="s">
        <v>2</v>
      </c>
    </row>
    <row r="39" spans="2:23" ht="30" x14ac:dyDescent="0.25">
      <c r="B39" s="158"/>
      <c r="C39" s="84"/>
      <c r="D39" s="96" t="s">
        <v>3</v>
      </c>
      <c r="E39" s="88">
        <f>SUM(E37:E38)</f>
        <v>0</v>
      </c>
      <c r="F39" s="31"/>
      <c r="G39" s="75" t="s">
        <v>133</v>
      </c>
      <c r="H39" s="75" t="s">
        <v>74</v>
      </c>
      <c r="I39" s="76" t="s">
        <v>134</v>
      </c>
      <c r="J39" s="95"/>
      <c r="K39" s="31"/>
      <c r="L39" s="31"/>
      <c r="N39" s="31" t="s">
        <v>1</v>
      </c>
      <c r="O39" s="31" t="s">
        <v>2</v>
      </c>
    </row>
    <row r="40" spans="2:23" x14ac:dyDescent="0.25">
      <c r="B40" s="95"/>
      <c r="C40" s="84"/>
      <c r="D40" s="96"/>
      <c r="E40" s="110"/>
      <c r="F40" s="31"/>
      <c r="G40" s="39">
        <f>'Project Characteristics'!$C$20</f>
        <v>0</v>
      </c>
      <c r="H40" s="40" t="e">
        <f>SUM($E$12,$E$27,$E$33,$E$39,$E$44,$E$54,$E$62,$E$68)</f>
        <v>#DIV/0!</v>
      </c>
      <c r="I40" s="40">
        <f>'Project Characteristics'!$C$21</f>
        <v>0</v>
      </c>
      <c r="J40" s="89"/>
      <c r="K40" s="31"/>
      <c r="L40" s="31"/>
      <c r="N40" s="77"/>
    </row>
    <row r="41" spans="2:23" x14ac:dyDescent="0.25">
      <c r="B41" s="187" t="s">
        <v>29</v>
      </c>
      <c r="C41" s="187"/>
      <c r="D41" s="187"/>
      <c r="E41" s="187"/>
      <c r="F41" s="31"/>
      <c r="G41" s="119"/>
      <c r="H41" s="149"/>
      <c r="I41" s="150"/>
      <c r="J41" s="89"/>
      <c r="K41" s="31"/>
      <c r="L41" s="31"/>
      <c r="N41" s="77"/>
    </row>
    <row r="42" spans="2:23" x14ac:dyDescent="0.25">
      <c r="B42" s="93" t="s">
        <v>11</v>
      </c>
      <c r="C42" s="93" t="s">
        <v>10</v>
      </c>
      <c r="D42" s="94" t="s">
        <v>21</v>
      </c>
      <c r="E42" s="94" t="s">
        <v>0</v>
      </c>
      <c r="F42" s="95"/>
      <c r="G42" s="119"/>
      <c r="H42" s="149"/>
      <c r="I42" s="149"/>
      <c r="J42" s="89"/>
      <c r="K42" s="31"/>
      <c r="L42" s="31"/>
      <c r="N42" s="77"/>
    </row>
    <row r="43" spans="2:23" x14ac:dyDescent="0.25">
      <c r="B43" s="151" t="s">
        <v>31</v>
      </c>
      <c r="C43" s="109" t="s">
        <v>32</v>
      </c>
      <c r="D43" s="44"/>
      <c r="E43" s="63">
        <f>IF(D43=N44,(2),(0))</f>
        <v>0</v>
      </c>
      <c r="F43" s="31"/>
      <c r="G43" s="119"/>
      <c r="H43" s="149"/>
      <c r="I43" s="149"/>
      <c r="J43" s="89"/>
      <c r="K43" s="31"/>
      <c r="L43" s="31"/>
      <c r="N43" s="77"/>
    </row>
    <row r="44" spans="2:23" ht="30" x14ac:dyDescent="0.25">
      <c r="B44" s="158"/>
      <c r="C44" s="84"/>
      <c r="D44" s="96" t="s">
        <v>3</v>
      </c>
      <c r="E44" s="78">
        <f>SUM(E40,E42,E43)</f>
        <v>0</v>
      </c>
      <c r="F44" s="31"/>
      <c r="G44" s="75" t="s">
        <v>133</v>
      </c>
      <c r="H44" s="115" t="s">
        <v>74</v>
      </c>
      <c r="I44" s="76" t="s">
        <v>134</v>
      </c>
      <c r="J44" s="48"/>
      <c r="N44" s="31" t="s">
        <v>1</v>
      </c>
      <c r="O44" s="31" t="s">
        <v>2</v>
      </c>
    </row>
    <row r="45" spans="2:23" x14ac:dyDescent="0.25">
      <c r="F45" s="31"/>
      <c r="G45" s="39">
        <f>'Project Characteristics'!$C$20</f>
        <v>0</v>
      </c>
      <c r="H45" s="40" t="e">
        <f>SUM($E$12,$E$27,$E$33,$E$39,$E$44,$E$54,$E$62,$E$68)</f>
        <v>#DIV/0!</v>
      </c>
      <c r="I45" s="39">
        <f>'Project Characteristics'!$C$21</f>
        <v>0</v>
      </c>
      <c r="J45" s="89"/>
      <c r="K45" s="31"/>
      <c r="L45" s="31"/>
      <c r="N45" s="77"/>
    </row>
    <row r="46" spans="2:23" x14ac:dyDescent="0.25">
      <c r="B46" s="175" t="s">
        <v>37</v>
      </c>
      <c r="C46" s="175"/>
      <c r="D46" s="175"/>
      <c r="E46" s="175"/>
      <c r="I46" s="90"/>
      <c r="J46" s="48"/>
      <c r="N46" s="77"/>
    </row>
    <row r="47" spans="2:23" x14ac:dyDescent="0.25">
      <c r="B47" s="93" t="s">
        <v>11</v>
      </c>
      <c r="C47" s="93" t="s">
        <v>10</v>
      </c>
      <c r="D47" s="94" t="s">
        <v>21</v>
      </c>
      <c r="E47" s="94" t="s">
        <v>0</v>
      </c>
      <c r="F47" s="49"/>
      <c r="G47" s="49"/>
      <c r="H47" s="49"/>
      <c r="I47" s="91"/>
      <c r="J47" s="91"/>
      <c r="K47" s="49"/>
      <c r="L47" s="92"/>
    </row>
    <row r="48" spans="2:23" x14ac:dyDescent="0.25">
      <c r="B48" s="179" t="s">
        <v>38</v>
      </c>
      <c r="C48" s="104" t="s">
        <v>64</v>
      </c>
      <c r="D48" s="45"/>
      <c r="E48" s="54">
        <f>IF(AND(D48=N49,D49=N50),2,IF(AND(D48=N49,D49=O50),4,IF(AND(D48=N49,D49=P50),6,IF(AND(D48=N49,D49=Q50),8,IF(D48=O49,0,IF(D48="",0,IF(D49="",0)))))))</f>
        <v>0</v>
      </c>
      <c r="F48" s="31"/>
      <c r="G48" s="31"/>
      <c r="H48" s="31"/>
      <c r="I48" s="95"/>
      <c r="J48" s="95"/>
      <c r="K48" s="31"/>
      <c r="L48" s="31"/>
      <c r="U48" s="22"/>
      <c r="V48" s="22"/>
      <c r="W48" s="22"/>
    </row>
    <row r="49" spans="1:23" ht="15" customHeight="1" x14ac:dyDescent="0.25">
      <c r="B49" s="180"/>
      <c r="C49" s="72" t="s">
        <v>53</v>
      </c>
      <c r="D49" s="46"/>
      <c r="E49" s="105"/>
      <c r="H49" s="31"/>
      <c r="I49" s="95"/>
      <c r="J49" s="95"/>
      <c r="K49" s="31"/>
      <c r="L49" s="31"/>
      <c r="N49" s="31" t="s">
        <v>1</v>
      </c>
      <c r="O49" s="31" t="s">
        <v>2</v>
      </c>
      <c r="U49" s="22"/>
      <c r="V49" s="22"/>
      <c r="W49" s="22"/>
    </row>
    <row r="50" spans="1:23" x14ac:dyDescent="0.25">
      <c r="A50" s="52"/>
      <c r="B50" s="181" t="s">
        <v>39</v>
      </c>
      <c r="C50" s="106" t="s">
        <v>40</v>
      </c>
      <c r="D50" s="45"/>
      <c r="E50" s="54">
        <f>IF(AND(D50=N51,D51=N52),7,IF(AND(D50=N51,D51=O52),14,IF(D50=O51,0,IF(D50=N51,0,IF(D50="",0)))))</f>
        <v>0</v>
      </c>
      <c r="F50" s="31"/>
      <c r="G50" s="31"/>
      <c r="H50" s="31"/>
      <c r="I50" s="95"/>
      <c r="J50" s="95"/>
      <c r="K50" s="31"/>
      <c r="L50" s="31"/>
      <c r="N50" s="77" t="s">
        <v>54</v>
      </c>
      <c r="O50" s="31" t="s">
        <v>55</v>
      </c>
      <c r="P50" s="31" t="s">
        <v>56</v>
      </c>
      <c r="Q50" s="31" t="s">
        <v>57</v>
      </c>
      <c r="U50" s="22"/>
      <c r="V50" s="22"/>
      <c r="W50" s="22"/>
    </row>
    <row r="51" spans="1:23" x14ac:dyDescent="0.25">
      <c r="A51" s="52"/>
      <c r="B51" s="182"/>
      <c r="C51" s="72" t="s">
        <v>53</v>
      </c>
      <c r="D51" s="46"/>
      <c r="E51" s="107"/>
      <c r="I51" s="48"/>
      <c r="J51" s="48"/>
      <c r="L51" s="31"/>
      <c r="N51" s="31" t="s">
        <v>1</v>
      </c>
      <c r="O51" s="31" t="s">
        <v>2</v>
      </c>
      <c r="U51" s="22"/>
      <c r="V51" s="22"/>
      <c r="W51" s="22"/>
    </row>
    <row r="52" spans="1:23" x14ac:dyDescent="0.25">
      <c r="A52" s="52"/>
      <c r="B52" s="181" t="s">
        <v>82</v>
      </c>
      <c r="C52" s="106" t="s">
        <v>83</v>
      </c>
      <c r="D52" s="45"/>
      <c r="E52" s="54">
        <f>IF(AND(D52=N53,D53=N54),1,IF(AND(D52=N53,D53=O54),2,IF(AND(D52=N53,D53=P54),3,IF(AND(D52=N53,D53=Q54),4,IF(AND(D52=N53,D53=R54),5,IF(AND(D52=N53,D53=S54),6,IF(AND(D52=N53,D53=T54),7,IF(D52=O53,0,IF(D52="",0,IF(D17="",0))))))))))</f>
        <v>0</v>
      </c>
      <c r="H52" s="86"/>
      <c r="I52" s="87"/>
      <c r="J52" s="87"/>
      <c r="L52" s="31"/>
      <c r="N52" s="77" t="s">
        <v>54</v>
      </c>
      <c r="O52" s="31" t="s">
        <v>55</v>
      </c>
      <c r="U52" s="22"/>
      <c r="V52" s="22"/>
      <c r="W52" s="22"/>
    </row>
    <row r="53" spans="1:23" x14ac:dyDescent="0.25">
      <c r="A53" s="52"/>
      <c r="B53" s="182"/>
      <c r="C53" s="72" t="s">
        <v>53</v>
      </c>
      <c r="D53" s="74" t="str">
        <f>IF('Project Characteristics'!C18&lt;100000,N54,IF(AND('Project Characteristics'!C18&gt;=100000,'Project Characteristics'!C18&lt;200000),O54,IF(AND('Project Characteristics'!C18&gt;=200000,'Project Characteristics'!C18&lt;300000),P54,IF(AND('Project Characteristics'!C18&gt;=300000,'Project Characteristics'!C18&lt;400000),Q54,IF(AND('Project Characteristics'!C18&gt;=400000,'Project Characteristics'!C18&lt;500000),R54,IF(AND('Project Characteristics'!C18&gt;=500000,'Project Characteristics'!C18&lt;600000),S54,IF('Project Characteristics'!C18&gt;=600000,T54,)))))))</f>
        <v>Option a</v>
      </c>
      <c r="E53" s="107"/>
      <c r="I53" s="48"/>
      <c r="J53" s="48"/>
      <c r="L53" s="31"/>
      <c r="N53" s="31" t="s">
        <v>1</v>
      </c>
      <c r="O53" s="31" t="s">
        <v>2</v>
      </c>
      <c r="U53" s="22"/>
      <c r="V53" s="22"/>
      <c r="W53" s="22"/>
    </row>
    <row r="54" spans="1:23" ht="30" x14ac:dyDescent="0.25">
      <c r="B54" s="158"/>
      <c r="C54" s="84"/>
      <c r="D54" s="96" t="s">
        <v>3</v>
      </c>
      <c r="E54" s="78">
        <f>E48+IF(SUM(E50,E52)&gt;=14,14,IF(SUM(E50,E52)&lt;14,SUM(E50,E52)))</f>
        <v>0</v>
      </c>
      <c r="G54" s="75" t="s">
        <v>133</v>
      </c>
      <c r="H54" s="75" t="s">
        <v>74</v>
      </c>
      <c r="I54" s="76" t="s">
        <v>134</v>
      </c>
      <c r="J54" s="87"/>
      <c r="L54" s="31"/>
      <c r="N54" s="77" t="s">
        <v>54</v>
      </c>
      <c r="O54" s="31" t="s">
        <v>55</v>
      </c>
      <c r="P54" s="31" t="s">
        <v>56</v>
      </c>
      <c r="Q54" s="31" t="s">
        <v>57</v>
      </c>
      <c r="R54" s="31" t="s">
        <v>58</v>
      </c>
      <c r="S54" s="31" t="s">
        <v>59</v>
      </c>
      <c r="T54" s="31" t="s">
        <v>84</v>
      </c>
      <c r="U54" s="22"/>
      <c r="V54" s="22"/>
      <c r="W54" s="22"/>
    </row>
    <row r="55" spans="1:23" x14ac:dyDescent="0.25">
      <c r="C55" s="97"/>
      <c r="D55" s="98"/>
      <c r="G55" s="39">
        <f>'Project Characteristics'!$C$20</f>
        <v>0</v>
      </c>
      <c r="H55" s="40" t="e">
        <f>SUM($E$12,$E$27,$E$33,$E$39,$E$44,$E$54,$E$62,$E$68)</f>
        <v>#DIV/0!</v>
      </c>
      <c r="I55" s="40">
        <f>'Project Characteristics'!$C$21</f>
        <v>0</v>
      </c>
      <c r="J55" s="89"/>
      <c r="L55" s="31"/>
      <c r="U55" s="22"/>
      <c r="V55" s="22"/>
      <c r="W55" s="22"/>
    </row>
    <row r="56" spans="1:23" x14ac:dyDescent="0.25">
      <c r="B56" s="175" t="s">
        <v>50</v>
      </c>
      <c r="C56" s="175"/>
      <c r="D56" s="175"/>
      <c r="E56" s="175"/>
      <c r="I56" s="90"/>
      <c r="J56" s="48"/>
      <c r="U56" s="22"/>
      <c r="V56" s="22"/>
      <c r="W56" s="22"/>
    </row>
    <row r="57" spans="1:23" x14ac:dyDescent="0.25">
      <c r="B57" s="93" t="s">
        <v>11</v>
      </c>
      <c r="C57" s="93" t="s">
        <v>10</v>
      </c>
      <c r="D57" s="94" t="s">
        <v>21</v>
      </c>
      <c r="E57" s="94" t="s">
        <v>0</v>
      </c>
      <c r="F57" s="49"/>
      <c r="G57" s="49"/>
      <c r="I57" s="48"/>
      <c r="J57" s="91"/>
      <c r="K57" s="49"/>
      <c r="L57" s="49"/>
      <c r="U57" s="22"/>
      <c r="V57" s="22"/>
      <c r="W57" s="22"/>
    </row>
    <row r="58" spans="1:23" x14ac:dyDescent="0.25">
      <c r="B58" s="99" t="s">
        <v>65</v>
      </c>
      <c r="C58" s="100" t="s">
        <v>26</v>
      </c>
      <c r="D58" s="44"/>
      <c r="E58" s="63">
        <f>IF(D58=N59,(1),(0))</f>
        <v>0</v>
      </c>
      <c r="F58" s="31"/>
      <c r="G58" s="31"/>
      <c r="H58" s="31"/>
      <c r="I58" s="95"/>
      <c r="J58" s="95"/>
      <c r="K58" s="31"/>
      <c r="L58" s="31"/>
      <c r="U58" s="22"/>
      <c r="V58" s="22"/>
      <c r="W58" s="22"/>
    </row>
    <row r="59" spans="1:23" ht="30" x14ac:dyDescent="0.25">
      <c r="A59" s="52"/>
      <c r="B59" s="108" t="s">
        <v>66</v>
      </c>
      <c r="C59" s="109" t="s">
        <v>27</v>
      </c>
      <c r="D59" s="44"/>
      <c r="E59" s="63">
        <f>IF(D59=N60,(1),(0))</f>
        <v>0</v>
      </c>
      <c r="F59" s="31"/>
      <c r="G59" s="31"/>
      <c r="H59" s="31"/>
      <c r="I59" s="95"/>
      <c r="J59" s="95"/>
      <c r="K59" s="31"/>
      <c r="L59" s="31"/>
      <c r="N59" s="31" t="s">
        <v>1</v>
      </c>
      <c r="O59" s="31" t="s">
        <v>2</v>
      </c>
      <c r="U59" s="22"/>
      <c r="V59" s="22"/>
      <c r="W59" s="22"/>
    </row>
    <row r="60" spans="1:23" ht="30" x14ac:dyDescent="0.25">
      <c r="A60" s="52"/>
      <c r="B60" s="181" t="s">
        <v>67</v>
      </c>
      <c r="C60" s="104" t="s">
        <v>36</v>
      </c>
      <c r="D60" s="45"/>
      <c r="E60" s="54">
        <f>IF(AND(D60=N61,D61=N62),1,IF(AND(D60=N61,D61=O62),2,IF(AND(D60=N61,D61=P62),3,IF(AND(D60=N61,D61=Q62),4,IF(D60=O61,0,IF(D60="",0,IF(D61="",0)))))))</f>
        <v>0</v>
      </c>
      <c r="F60" s="31"/>
      <c r="G60" s="31"/>
      <c r="H60" s="31"/>
      <c r="I60" s="95"/>
      <c r="J60" s="95"/>
      <c r="K60" s="31"/>
      <c r="L60" s="31"/>
      <c r="N60" s="31" t="s">
        <v>1</v>
      </c>
      <c r="O60" s="31" t="s">
        <v>2</v>
      </c>
    </row>
    <row r="61" spans="1:23" x14ac:dyDescent="0.25">
      <c r="A61" s="52"/>
      <c r="B61" s="182"/>
      <c r="C61" s="72" t="s">
        <v>53</v>
      </c>
      <c r="D61" s="46"/>
      <c r="E61" s="74"/>
      <c r="F61" s="31"/>
      <c r="G61" s="31"/>
      <c r="H61" s="31"/>
      <c r="I61" s="95"/>
      <c r="J61" s="95"/>
      <c r="K61" s="31"/>
      <c r="L61" s="31"/>
      <c r="N61" s="31" t="s">
        <v>1</v>
      </c>
      <c r="O61" s="31" t="s">
        <v>2</v>
      </c>
    </row>
    <row r="62" spans="1:23" ht="30" x14ac:dyDescent="0.25">
      <c r="B62" s="158"/>
      <c r="C62" s="84"/>
      <c r="D62" s="96" t="s">
        <v>3</v>
      </c>
      <c r="E62" s="88">
        <f>SUM(E58:E60)</f>
        <v>0</v>
      </c>
      <c r="F62" s="31"/>
      <c r="G62" s="75" t="s">
        <v>133</v>
      </c>
      <c r="H62" s="75" t="s">
        <v>74</v>
      </c>
      <c r="I62" s="76" t="s">
        <v>134</v>
      </c>
      <c r="J62" s="95"/>
      <c r="K62" s="31"/>
      <c r="L62" s="31"/>
      <c r="N62" s="31" t="s">
        <v>54</v>
      </c>
      <c r="O62" s="31" t="s">
        <v>55</v>
      </c>
      <c r="P62" s="31" t="s">
        <v>56</v>
      </c>
      <c r="Q62" s="31" t="s">
        <v>57</v>
      </c>
    </row>
    <row r="63" spans="1:23" x14ac:dyDescent="0.25">
      <c r="B63" s="95"/>
      <c r="C63" s="84"/>
      <c r="D63" s="96"/>
      <c r="E63" s="110"/>
      <c r="F63" s="31"/>
      <c r="G63" s="39">
        <f>'Project Characteristics'!$C$20</f>
        <v>0</v>
      </c>
      <c r="H63" s="40" t="e">
        <f>SUM($E$12,$E$27,$E$33,$E$39,$E$44,$E$54,$E$62,$E$68)</f>
        <v>#DIV/0!</v>
      </c>
      <c r="I63" s="40">
        <f>'Project Characteristics'!$C$21</f>
        <v>0</v>
      </c>
      <c r="J63" s="95"/>
      <c r="K63" s="31"/>
      <c r="L63" s="31"/>
    </row>
    <row r="64" spans="1:23" x14ac:dyDescent="0.25">
      <c r="F64" s="31"/>
      <c r="G64" s="31"/>
      <c r="H64" s="31"/>
      <c r="I64" s="95"/>
      <c r="J64" s="95"/>
      <c r="K64" s="31"/>
      <c r="L64" s="31"/>
    </row>
    <row r="65" spans="1:23" x14ac:dyDescent="0.25">
      <c r="A65" s="22"/>
      <c r="B65" s="175" t="s">
        <v>33</v>
      </c>
      <c r="C65" s="175"/>
      <c r="D65" s="175"/>
      <c r="E65" s="175"/>
      <c r="M65" s="22"/>
      <c r="N65" s="59"/>
      <c r="O65" s="59"/>
      <c r="P65" s="22"/>
      <c r="Q65" s="22"/>
      <c r="R65" s="22"/>
      <c r="S65" s="22"/>
      <c r="T65" s="22"/>
      <c r="U65" s="22"/>
      <c r="V65" s="22"/>
      <c r="W65" s="22"/>
    </row>
    <row r="66" spans="1:23" x14ac:dyDescent="0.25">
      <c r="A66" s="22"/>
      <c r="B66" s="93" t="s">
        <v>11</v>
      </c>
      <c r="C66" s="93" t="s">
        <v>10</v>
      </c>
      <c r="D66" s="94" t="s">
        <v>21</v>
      </c>
      <c r="E66" s="94" t="s">
        <v>0</v>
      </c>
      <c r="F66" s="49"/>
      <c r="G66" s="49"/>
      <c r="H66" s="49"/>
      <c r="I66" s="91"/>
      <c r="J66" s="91"/>
      <c r="K66" s="49"/>
      <c r="L66" s="92"/>
      <c r="R66" s="22"/>
      <c r="S66" s="22"/>
      <c r="T66" s="22"/>
      <c r="U66" s="22"/>
      <c r="V66" s="22"/>
      <c r="W66" s="22"/>
    </row>
    <row r="67" spans="1:23" ht="30" x14ac:dyDescent="0.25">
      <c r="A67" s="22"/>
      <c r="B67" s="111" t="s">
        <v>94</v>
      </c>
      <c r="C67" s="109" t="s">
        <v>135</v>
      </c>
      <c r="D67" s="44"/>
      <c r="E67" s="63">
        <f>IF(D67=N68,(2),(0))</f>
        <v>0</v>
      </c>
      <c r="F67" s="31"/>
      <c r="G67" s="31"/>
      <c r="H67" s="31"/>
      <c r="I67" s="95"/>
      <c r="J67" s="95"/>
      <c r="K67" s="31"/>
      <c r="L67" s="31"/>
      <c r="N67" s="77"/>
      <c r="R67" s="22"/>
      <c r="S67" s="22"/>
      <c r="T67" s="22"/>
      <c r="U67" s="22"/>
      <c r="V67" s="22"/>
      <c r="W67" s="22"/>
    </row>
    <row r="68" spans="1:23" ht="30" x14ac:dyDescent="0.25">
      <c r="A68" s="22"/>
      <c r="B68" s="95"/>
      <c r="C68" s="84"/>
      <c r="D68" s="96" t="s">
        <v>3</v>
      </c>
      <c r="E68" s="88">
        <f>SUM(E67)</f>
        <v>0</v>
      </c>
      <c r="F68" s="31"/>
      <c r="G68" s="75" t="s">
        <v>133</v>
      </c>
      <c r="H68" s="75" t="s">
        <v>74</v>
      </c>
      <c r="I68" s="76" t="s">
        <v>134</v>
      </c>
      <c r="J68" s="95"/>
      <c r="K68" s="31"/>
      <c r="L68" s="31"/>
      <c r="N68" s="31" t="s">
        <v>1</v>
      </c>
      <c r="O68" s="31" t="s">
        <v>2</v>
      </c>
      <c r="R68" s="22"/>
      <c r="S68" s="22"/>
      <c r="T68" s="22"/>
      <c r="U68" s="22"/>
      <c r="V68" s="22"/>
      <c r="W68" s="22"/>
    </row>
    <row r="69" spans="1:23" x14ac:dyDescent="0.25">
      <c r="A69" s="22"/>
      <c r="F69" s="31"/>
      <c r="G69" s="39">
        <f>'Project Characteristics'!$C$20</f>
        <v>0</v>
      </c>
      <c r="H69" s="40" t="e">
        <f>SUM($E$12,$E$27,$E$33,$E$39,$E$44,$E$54,$E$62,$E$68)</f>
        <v>#DIV/0!</v>
      </c>
      <c r="I69" s="40">
        <f>'Project Characteristics'!$C$21</f>
        <v>0</v>
      </c>
      <c r="J69" s="95"/>
      <c r="K69" s="31"/>
      <c r="L69" s="31"/>
      <c r="M69" s="59"/>
      <c r="R69" s="22"/>
      <c r="S69" s="22"/>
      <c r="T69" s="22"/>
      <c r="U69" s="22"/>
      <c r="V69" s="22"/>
      <c r="W69" s="22"/>
    </row>
    <row r="70" spans="1:23" x14ac:dyDescent="0.25">
      <c r="A70" s="22"/>
      <c r="M70" s="22"/>
      <c r="P70" s="22"/>
      <c r="Q70" s="22"/>
      <c r="R70" s="22"/>
      <c r="S70" s="22"/>
      <c r="T70" s="22"/>
      <c r="U70" s="22"/>
      <c r="V70" s="22"/>
      <c r="W70" s="22"/>
    </row>
    <row r="71" spans="1:23" x14ac:dyDescent="0.25">
      <c r="A71" s="22"/>
      <c r="M71" s="22"/>
      <c r="P71" s="22"/>
      <c r="Q71" s="22"/>
      <c r="R71" s="22"/>
      <c r="S71" s="22"/>
      <c r="T71" s="22"/>
      <c r="U71" s="22"/>
      <c r="V71" s="22"/>
      <c r="W71" s="22"/>
    </row>
    <row r="72" spans="1:23" x14ac:dyDescent="0.25">
      <c r="A72" s="22"/>
      <c r="M72" s="22"/>
      <c r="P72" s="22"/>
      <c r="Q72" s="22"/>
      <c r="R72" s="22"/>
      <c r="S72" s="22"/>
      <c r="T72" s="22"/>
      <c r="U72" s="22"/>
      <c r="V72" s="22"/>
      <c r="W72" s="22"/>
    </row>
    <row r="73" spans="1:23" x14ac:dyDescent="0.25">
      <c r="A73" s="22"/>
      <c r="M73" s="22"/>
      <c r="P73" s="22"/>
      <c r="Q73" s="22"/>
      <c r="R73" s="22"/>
      <c r="S73" s="22"/>
      <c r="T73" s="22"/>
      <c r="U73" s="22"/>
      <c r="V73" s="22"/>
      <c r="W73" s="22"/>
    </row>
    <row r="74" spans="1:23" x14ac:dyDescent="0.25">
      <c r="A74" s="22"/>
      <c r="M74" s="22"/>
      <c r="P74" s="22"/>
      <c r="Q74" s="22"/>
      <c r="R74" s="22"/>
      <c r="S74" s="22"/>
      <c r="T74" s="22"/>
      <c r="U74" s="22"/>
      <c r="V74" s="22"/>
      <c r="W74" s="22"/>
    </row>
    <row r="75" spans="1:23" x14ac:dyDescent="0.25">
      <c r="A75" s="22"/>
      <c r="M75" s="22"/>
      <c r="P75" s="22"/>
      <c r="Q75" s="22"/>
      <c r="R75" s="22"/>
      <c r="S75" s="22"/>
      <c r="T75" s="22"/>
      <c r="U75" s="22"/>
      <c r="V75" s="22"/>
      <c r="W75" s="22"/>
    </row>
    <row r="76" spans="1:23" hidden="1" x14ac:dyDescent="0.25">
      <c r="A76" s="22"/>
      <c r="M76" s="22"/>
      <c r="P76" s="22"/>
      <c r="Q76" s="22"/>
      <c r="R76" s="22"/>
      <c r="S76" s="22"/>
      <c r="T76" s="22"/>
      <c r="U76" s="22"/>
      <c r="V76" s="22"/>
      <c r="W76" s="22"/>
    </row>
    <row r="77" spans="1:23" hidden="1" x14ac:dyDescent="0.25">
      <c r="A77" s="22"/>
      <c r="M77" s="22"/>
      <c r="N77" s="59"/>
      <c r="O77" s="59"/>
      <c r="P77" s="22"/>
      <c r="Q77" s="22"/>
      <c r="R77" s="22"/>
      <c r="S77" s="22"/>
      <c r="T77" s="22"/>
      <c r="U77" s="22"/>
      <c r="V77" s="22"/>
      <c r="W77" s="22"/>
    </row>
    <row r="78" spans="1:23" hidden="1" x14ac:dyDescent="0.25">
      <c r="M78" s="112"/>
    </row>
    <row r="79" spans="1:23" hidden="1" x14ac:dyDescent="0.25">
      <c r="N79" s="112"/>
      <c r="O79" s="112"/>
      <c r="P79" s="112"/>
    </row>
    <row r="80" spans="1:23" hidden="1" x14ac:dyDescent="0.25"/>
    <row r="81" spans="1:24" hidden="1" x14ac:dyDescent="0.25"/>
    <row r="82" spans="1:24" hidden="1" x14ac:dyDescent="0.25">
      <c r="X82" s="31"/>
    </row>
    <row r="83" spans="1:24" hidden="1" x14ac:dyDescent="0.25">
      <c r="X83" s="31"/>
    </row>
    <row r="84" spans="1:24" hidden="1" x14ac:dyDescent="0.25"/>
    <row r="85" spans="1:24" hidden="1" x14ac:dyDescent="0.25">
      <c r="N85" s="59"/>
      <c r="O85" s="59"/>
      <c r="P85" s="22"/>
      <c r="Q85" s="22"/>
      <c r="R85" s="22"/>
      <c r="S85" s="22"/>
      <c r="T85" s="22"/>
      <c r="U85" s="22"/>
      <c r="V85" s="22"/>
      <c r="W85" s="22"/>
    </row>
    <row r="86" spans="1:24" hidden="1" x14ac:dyDescent="0.25">
      <c r="M86" s="59"/>
      <c r="P86" s="22"/>
      <c r="Q86" s="22"/>
      <c r="R86" s="22"/>
      <c r="S86" s="22"/>
      <c r="T86" s="22"/>
      <c r="U86" s="22"/>
      <c r="V86" s="22"/>
      <c r="W86" s="22"/>
    </row>
    <row r="87" spans="1:24" hidden="1" x14ac:dyDescent="0.25">
      <c r="M87" s="22"/>
      <c r="N87" s="59"/>
      <c r="O87" s="59"/>
    </row>
    <row r="88" spans="1:24" hidden="1" x14ac:dyDescent="0.25">
      <c r="M88" s="112"/>
      <c r="N88" s="22"/>
      <c r="O88" s="22"/>
    </row>
    <row r="89" spans="1:24" hidden="1" x14ac:dyDescent="0.25">
      <c r="M89" s="22"/>
      <c r="N89" s="112"/>
      <c r="O89" s="112"/>
    </row>
    <row r="90" spans="1:24" hidden="1" x14ac:dyDescent="0.25">
      <c r="M90" s="22"/>
      <c r="N90" s="22"/>
      <c r="O90" s="22"/>
    </row>
    <row r="91" spans="1:24" hidden="1" x14ac:dyDescent="0.25">
      <c r="N91" s="22"/>
      <c r="O91" s="22"/>
    </row>
    <row r="92" spans="1:24" hidden="1" x14ac:dyDescent="0.25"/>
    <row r="93" spans="1:24" hidden="1" x14ac:dyDescent="0.25">
      <c r="A93" s="22"/>
      <c r="N93" s="59"/>
      <c r="O93" s="59"/>
      <c r="Q93" s="22"/>
      <c r="R93" s="22"/>
      <c r="S93" s="22"/>
      <c r="T93" s="22"/>
      <c r="U93" s="22"/>
      <c r="V93" s="22"/>
      <c r="W93" s="22"/>
    </row>
    <row r="94" spans="1:24" hidden="1" x14ac:dyDescent="0.25">
      <c r="A94" s="22"/>
      <c r="N94" s="59"/>
      <c r="O94" s="59"/>
      <c r="Q94" s="22"/>
      <c r="R94" s="22"/>
      <c r="S94" s="22"/>
      <c r="T94" s="22"/>
      <c r="U94" s="22"/>
      <c r="V94" s="22"/>
      <c r="W94" s="22"/>
    </row>
    <row r="95" spans="1:24" hidden="1" x14ac:dyDescent="0.25">
      <c r="A95" s="22"/>
      <c r="Q95" s="22"/>
      <c r="R95" s="22"/>
      <c r="S95" s="22"/>
      <c r="T95" s="22"/>
      <c r="U95" s="22"/>
      <c r="V95" s="22"/>
      <c r="W95" s="22"/>
    </row>
    <row r="96" spans="1:24" hidden="1" x14ac:dyDescent="0.25">
      <c r="A96" s="22"/>
      <c r="Q96" s="22"/>
      <c r="R96" s="22"/>
      <c r="S96" s="22"/>
      <c r="T96" s="22"/>
      <c r="U96" s="22"/>
      <c r="V96" s="22"/>
      <c r="W96" s="22"/>
    </row>
    <row r="97" spans="1:23" hidden="1" x14ac:dyDescent="0.25">
      <c r="A97" s="22"/>
      <c r="Q97" s="22"/>
      <c r="R97" s="22"/>
      <c r="S97" s="22"/>
      <c r="T97" s="22"/>
      <c r="U97" s="22"/>
      <c r="V97" s="22"/>
      <c r="W97" s="22"/>
    </row>
    <row r="98" spans="1:23" hidden="1" x14ac:dyDescent="0.25">
      <c r="A98" s="22"/>
      <c r="Q98" s="22"/>
      <c r="R98" s="22"/>
      <c r="S98" s="22"/>
      <c r="T98" s="22"/>
      <c r="U98" s="22"/>
      <c r="V98" s="22"/>
      <c r="W98" s="22"/>
    </row>
    <row r="99" spans="1:23" hidden="1" x14ac:dyDescent="0.25">
      <c r="A99" s="22"/>
      <c r="Q99" s="22"/>
      <c r="R99" s="22"/>
      <c r="S99" s="22"/>
      <c r="T99" s="22"/>
      <c r="U99" s="22"/>
      <c r="V99" s="22"/>
      <c r="W99" s="22"/>
    </row>
    <row r="100" spans="1:23" hidden="1" x14ac:dyDescent="0.25">
      <c r="A100" s="22"/>
      <c r="Q100" s="22"/>
      <c r="R100" s="22"/>
      <c r="S100" s="22"/>
      <c r="T100" s="22"/>
      <c r="U100" s="22"/>
      <c r="V100" s="22"/>
      <c r="W100" s="22"/>
    </row>
    <row r="101" spans="1:23" hidden="1" x14ac:dyDescent="0.25">
      <c r="A101" s="22"/>
      <c r="Q101" s="22"/>
      <c r="R101" s="22"/>
      <c r="S101" s="22"/>
      <c r="T101" s="22"/>
      <c r="U101" s="22"/>
      <c r="V101" s="22"/>
      <c r="W101" s="22"/>
    </row>
    <row r="102" spans="1:23" hidden="1" x14ac:dyDescent="0.25">
      <c r="A102" s="22"/>
      <c r="Q102" s="22"/>
      <c r="R102" s="22"/>
      <c r="S102" s="22"/>
      <c r="T102" s="22"/>
      <c r="U102" s="22"/>
      <c r="V102" s="22"/>
      <c r="W102" s="22"/>
    </row>
    <row r="103" spans="1:23" hidden="1" x14ac:dyDescent="0.25">
      <c r="A103" s="22"/>
      <c r="Q103" s="22"/>
      <c r="R103" s="22"/>
      <c r="S103" s="22"/>
      <c r="T103" s="22"/>
      <c r="U103" s="22"/>
      <c r="V103" s="22"/>
      <c r="W103" s="22"/>
    </row>
    <row r="104" spans="1:23" hidden="1" x14ac:dyDescent="0.25">
      <c r="A104" s="22"/>
      <c r="Q104" s="22"/>
      <c r="R104" s="22"/>
      <c r="S104" s="22"/>
      <c r="T104" s="22"/>
      <c r="U104" s="22"/>
      <c r="V104" s="22"/>
      <c r="W104" s="22"/>
    </row>
    <row r="105" spans="1:23" hidden="1" x14ac:dyDescent="0.25">
      <c r="A105" s="22"/>
      <c r="M105" s="113"/>
      <c r="Q105" s="22"/>
      <c r="R105" s="22"/>
      <c r="S105" s="22"/>
      <c r="T105" s="22"/>
      <c r="U105" s="22"/>
      <c r="V105" s="22"/>
      <c r="W105" s="22"/>
    </row>
    <row r="106" spans="1:23" hidden="1" x14ac:dyDescent="0.25">
      <c r="A106" s="22"/>
      <c r="M106" s="113"/>
      <c r="N106" s="113"/>
      <c r="O106" s="113"/>
      <c r="P106" s="113"/>
      <c r="Q106" s="22"/>
      <c r="R106" s="22"/>
      <c r="S106" s="22"/>
      <c r="T106" s="22"/>
      <c r="U106" s="22"/>
      <c r="V106" s="22"/>
      <c r="W106" s="22"/>
    </row>
    <row r="107" spans="1:23" hidden="1" x14ac:dyDescent="0.25">
      <c r="A107" s="22"/>
      <c r="M107" s="113"/>
      <c r="N107" s="112"/>
      <c r="O107" s="112"/>
      <c r="P107" s="112"/>
      <c r="Q107" s="22"/>
      <c r="R107" s="22"/>
      <c r="S107" s="22"/>
      <c r="T107" s="22"/>
      <c r="U107" s="22"/>
      <c r="V107" s="22"/>
      <c r="W107" s="22"/>
    </row>
    <row r="108" spans="1:23" hidden="1" x14ac:dyDescent="0.25">
      <c r="A108" s="22"/>
      <c r="M108" s="113"/>
      <c r="N108" s="113"/>
      <c r="O108" s="113"/>
      <c r="P108" s="113"/>
      <c r="Q108" s="22"/>
      <c r="R108" s="22"/>
      <c r="S108" s="22"/>
      <c r="T108" s="22"/>
      <c r="U108" s="22"/>
      <c r="V108" s="22"/>
      <c r="W108" s="22"/>
    </row>
    <row r="109" spans="1:23" hidden="1" x14ac:dyDescent="0.25">
      <c r="A109" s="22"/>
      <c r="N109" s="112"/>
      <c r="O109" s="112"/>
      <c r="P109" s="112"/>
      <c r="Q109" s="22"/>
      <c r="R109" s="22"/>
      <c r="S109" s="22"/>
      <c r="T109" s="22"/>
      <c r="U109" s="22"/>
      <c r="V109" s="22"/>
      <c r="W109" s="22"/>
    </row>
    <row r="110" spans="1:23" hidden="1" x14ac:dyDescent="0.25">
      <c r="A110" s="22"/>
      <c r="P110" s="112"/>
      <c r="Q110" s="22"/>
      <c r="R110" s="22"/>
      <c r="S110" s="22"/>
      <c r="T110" s="22"/>
      <c r="U110" s="22"/>
      <c r="V110" s="22"/>
      <c r="W110" s="22"/>
    </row>
    <row r="111" spans="1:23" hidden="1" x14ac:dyDescent="0.25">
      <c r="A111" s="22"/>
      <c r="Q111" s="22"/>
      <c r="R111" s="22"/>
      <c r="S111" s="22"/>
      <c r="T111" s="22"/>
      <c r="U111" s="22"/>
      <c r="V111" s="22"/>
      <c r="W111" s="22"/>
    </row>
    <row r="112" spans="1:23" hidden="1" x14ac:dyDescent="0.25">
      <c r="A112" s="22"/>
      <c r="Q112" s="22"/>
      <c r="R112" s="22"/>
      <c r="S112" s="22"/>
      <c r="T112" s="22"/>
      <c r="U112" s="22"/>
      <c r="V112" s="22"/>
      <c r="W112" s="22"/>
    </row>
    <row r="113" spans="1:23" hidden="1" x14ac:dyDescent="0.25">
      <c r="A113" s="22"/>
      <c r="Q113" s="22"/>
      <c r="R113" s="22"/>
      <c r="S113" s="22"/>
      <c r="T113" s="22"/>
      <c r="U113" s="22"/>
      <c r="V113" s="22"/>
      <c r="W113" s="22"/>
    </row>
    <row r="114" spans="1:23" hidden="1" x14ac:dyDescent="0.25">
      <c r="A114" s="22"/>
      <c r="Q114" s="22"/>
      <c r="R114" s="22"/>
      <c r="S114" s="22"/>
      <c r="T114" s="22"/>
      <c r="U114" s="22"/>
      <c r="V114" s="22"/>
      <c r="W114" s="22"/>
    </row>
    <row r="115" spans="1:23" hidden="1" x14ac:dyDescent="0.25">
      <c r="A115" s="22"/>
      <c r="Q115" s="22"/>
      <c r="R115" s="22"/>
      <c r="S115" s="22"/>
      <c r="T115" s="22"/>
      <c r="U115" s="22"/>
      <c r="V115" s="22"/>
      <c r="W115" s="22"/>
    </row>
    <row r="116" spans="1:23" hidden="1" x14ac:dyDescent="0.25">
      <c r="A116" s="22"/>
      <c r="N116" s="59"/>
      <c r="O116" s="59"/>
      <c r="Q116" s="22"/>
      <c r="R116" s="22"/>
      <c r="S116" s="22"/>
      <c r="T116" s="22"/>
      <c r="U116" s="22"/>
      <c r="V116" s="22"/>
      <c r="W116" s="22"/>
    </row>
    <row r="117" spans="1:23" hidden="1" x14ac:dyDescent="0.25">
      <c r="A117" s="22"/>
      <c r="Q117" s="22"/>
      <c r="R117" s="22"/>
      <c r="S117" s="22"/>
      <c r="T117" s="22"/>
      <c r="U117" s="22"/>
      <c r="V117" s="22"/>
      <c r="W117" s="22"/>
    </row>
    <row r="118" spans="1:23" hidden="1" x14ac:dyDescent="0.25">
      <c r="A118" s="22"/>
      <c r="Q118" s="22"/>
      <c r="R118" s="22"/>
      <c r="S118" s="22"/>
      <c r="T118" s="22"/>
      <c r="U118" s="22"/>
      <c r="V118" s="22"/>
      <c r="W118" s="22"/>
    </row>
    <row r="119" spans="1:23" hidden="1" x14ac:dyDescent="0.25">
      <c r="A119" s="22"/>
      <c r="M119" s="59"/>
      <c r="Q119" s="22"/>
      <c r="R119" s="22"/>
      <c r="S119" s="22"/>
      <c r="T119" s="22"/>
      <c r="U119" s="22"/>
      <c r="V119" s="22"/>
      <c r="W119" s="22"/>
    </row>
    <row r="120" spans="1:23" hidden="1" x14ac:dyDescent="0.25">
      <c r="A120" s="22"/>
      <c r="M120" s="112"/>
      <c r="N120" s="59"/>
      <c r="O120" s="59"/>
      <c r="Q120" s="22"/>
      <c r="R120" s="22"/>
      <c r="S120" s="22"/>
      <c r="T120" s="22"/>
      <c r="U120" s="22"/>
      <c r="V120" s="22"/>
      <c r="W120" s="22"/>
    </row>
    <row r="121" spans="1:23" hidden="1" x14ac:dyDescent="0.25">
      <c r="A121" s="22"/>
      <c r="N121" s="112"/>
      <c r="O121" s="112"/>
      <c r="P121" s="112"/>
      <c r="Q121" s="22"/>
      <c r="R121" s="22"/>
      <c r="S121" s="22"/>
      <c r="T121" s="22"/>
      <c r="U121" s="22"/>
      <c r="V121" s="22"/>
      <c r="W121" s="22"/>
    </row>
    <row r="122" spans="1:23" hidden="1" x14ac:dyDescent="0.25">
      <c r="A122" s="22"/>
      <c r="P122" s="112"/>
      <c r="Q122" s="22"/>
      <c r="R122" s="22"/>
      <c r="S122" s="22"/>
      <c r="T122" s="22"/>
      <c r="U122" s="22"/>
      <c r="V122" s="22"/>
      <c r="W122" s="22"/>
    </row>
    <row r="123" spans="1:23" hidden="1" x14ac:dyDescent="0.25">
      <c r="A123" s="22"/>
      <c r="P123" s="112"/>
      <c r="Q123" s="22"/>
      <c r="R123" s="22"/>
      <c r="S123" s="22"/>
      <c r="T123" s="22"/>
      <c r="U123" s="22"/>
      <c r="V123" s="22"/>
      <c r="W123" s="22"/>
    </row>
    <row r="124" spans="1:23" hidden="1" x14ac:dyDescent="0.25">
      <c r="A124" s="22"/>
      <c r="P124" s="112"/>
      <c r="Q124" s="22"/>
      <c r="R124" s="22"/>
      <c r="S124" s="22"/>
      <c r="T124" s="22"/>
      <c r="U124" s="22"/>
      <c r="V124" s="22"/>
      <c r="W124" s="22"/>
    </row>
    <row r="125" spans="1:23" hidden="1" x14ac:dyDescent="0.25">
      <c r="A125" s="22"/>
      <c r="P125" s="112"/>
      <c r="Q125" s="22"/>
      <c r="R125" s="22"/>
      <c r="S125" s="22"/>
      <c r="T125" s="22"/>
      <c r="U125" s="22"/>
      <c r="V125" s="22"/>
      <c r="W125" s="22"/>
    </row>
    <row r="126" spans="1:23" hidden="1" x14ac:dyDescent="0.25">
      <c r="A126" s="22"/>
      <c r="M126" s="112"/>
      <c r="Q126" s="22"/>
      <c r="R126" s="22"/>
      <c r="S126" s="22"/>
      <c r="T126" s="22"/>
      <c r="U126" s="22"/>
      <c r="V126" s="22"/>
      <c r="W126" s="22"/>
    </row>
    <row r="127" spans="1:23" hidden="1" x14ac:dyDescent="0.25">
      <c r="A127" s="22"/>
      <c r="N127" s="112"/>
      <c r="O127" s="112"/>
      <c r="P127" s="112"/>
      <c r="Q127" s="22"/>
      <c r="R127" s="22"/>
      <c r="S127" s="22"/>
      <c r="T127" s="22"/>
      <c r="U127" s="22"/>
      <c r="V127" s="22"/>
      <c r="W127" s="22"/>
    </row>
    <row r="128" spans="1:23" hidden="1" x14ac:dyDescent="0.25"/>
    <row r="129" spans="1:23" hidden="1" x14ac:dyDescent="0.25"/>
    <row r="130" spans="1:23" hidden="1" x14ac:dyDescent="0.25"/>
    <row r="131" spans="1:23" hidden="1" x14ac:dyDescent="0.25"/>
    <row r="132" spans="1:23" hidden="1" x14ac:dyDescent="0.25"/>
    <row r="133" spans="1:23" hidden="1" x14ac:dyDescent="0.25"/>
    <row r="134" spans="1:23" hidden="1" x14ac:dyDescent="0.25"/>
    <row r="135" spans="1:23" hidden="1" x14ac:dyDescent="0.25"/>
    <row r="136" spans="1:23" hidden="1" x14ac:dyDescent="0.25"/>
    <row r="137" spans="1:23" hidden="1" x14ac:dyDescent="0.25">
      <c r="A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 spans="1:23" hidden="1" x14ac:dyDescent="0.25">
      <c r="A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 spans="1:23" hidden="1" x14ac:dyDescent="0.25">
      <c r="A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 spans="1:23" hidden="1" x14ac:dyDescent="0.25">
      <c r="A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 spans="1:23" hidden="1" x14ac:dyDescent="0.25">
      <c r="A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 spans="1:23" hidden="1" x14ac:dyDescent="0.25">
      <c r="A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 spans="1:23" hidden="1" x14ac:dyDescent="0.25">
      <c r="A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 spans="1:23" hidden="1" x14ac:dyDescent="0.25">
      <c r="A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 spans="1:23" hidden="1" x14ac:dyDescent="0.25">
      <c r="A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 spans="1:23" hidden="1" x14ac:dyDescent="0.25">
      <c r="A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 spans="1:23" hidden="1" x14ac:dyDescent="0.25"/>
    <row r="148" spans="1:23" hidden="1" x14ac:dyDescent="0.25"/>
    <row r="149" spans="1:23" hidden="1" x14ac:dyDescent="0.25"/>
    <row r="150" spans="1:23" hidden="1" x14ac:dyDescent="0.25"/>
    <row r="151" spans="1:23" hidden="1" x14ac:dyDescent="0.25"/>
    <row r="152" spans="1:23" hidden="1" x14ac:dyDescent="0.25"/>
    <row r="153" spans="1:23" hidden="1" x14ac:dyDescent="0.25"/>
    <row r="154" spans="1:23" hidden="1" x14ac:dyDescent="0.25"/>
    <row r="155" spans="1:23" hidden="1" x14ac:dyDescent="0.25"/>
    <row r="156" spans="1:23" hidden="1" x14ac:dyDescent="0.25"/>
    <row r="157" spans="1:23" hidden="1" x14ac:dyDescent="0.25"/>
    <row r="158" spans="1:23" hidden="1" x14ac:dyDescent="0.25"/>
    <row r="159" spans="1:23" hidden="1" x14ac:dyDescent="0.25"/>
    <row r="160" spans="1:23" hidden="1" x14ac:dyDescent="0.25"/>
    <row r="161" hidden="1" x14ac:dyDescent="0.25"/>
    <row r="162" hidden="1" x14ac:dyDescent="0.25"/>
    <row r="163" hidden="1" x14ac:dyDescent="0.25"/>
  </sheetData>
  <sheetProtection password="DD3F" sheet="1" objects="1" scenarios="1"/>
  <mergeCells count="20">
    <mergeCell ref="H3:I3"/>
    <mergeCell ref="H4:I5"/>
    <mergeCell ref="B56:E56"/>
    <mergeCell ref="B60:B61"/>
    <mergeCell ref="B29:E29"/>
    <mergeCell ref="B31:B32"/>
    <mergeCell ref="B35:E35"/>
    <mergeCell ref="B18:B19"/>
    <mergeCell ref="B21:B22"/>
    <mergeCell ref="B41:E41"/>
    <mergeCell ref="B65:E65"/>
    <mergeCell ref="B46:E46"/>
    <mergeCell ref="B48:B49"/>
    <mergeCell ref="B50:B51"/>
    <mergeCell ref="B52:B53"/>
    <mergeCell ref="B1:E1"/>
    <mergeCell ref="B3:B5"/>
    <mergeCell ref="B8:B11"/>
    <mergeCell ref="B14:E14"/>
    <mergeCell ref="B16:B17"/>
  </mergeCells>
  <dataValidations count="74">
    <dataValidation type="list" allowBlank="1" showInputMessage="1" showErrorMessage="1" sqref="D20">
      <formula1>$N$20:$O$20</formula1>
    </dataValidation>
    <dataValidation type="list" allowBlank="1" showInputMessage="1" showErrorMessage="1" sqref="D7">
      <formula1>$N$7:$O$7</formula1>
    </dataValidation>
    <dataValidation type="list" allowBlank="1" showInputMessage="1" showErrorMessage="1" sqref="D6 D3">
      <formula1>$N$6:$O$6</formula1>
    </dataValidation>
    <dataValidation type="list" allowBlank="1" showInputMessage="1" showErrorMessage="1" sqref="D51">
      <formula1>$N$54:$O$54</formula1>
    </dataValidation>
    <dataValidation type="list" allowBlank="1" showInputMessage="1" showErrorMessage="1" sqref="D22">
      <formula1>$N$22:$O$22</formula1>
    </dataValidation>
    <dataValidation type="list" allowBlank="1" showInputMessage="1" showErrorMessage="1" sqref="D32">
      <formula1>$N$33:$R$33</formula1>
    </dataValidation>
    <dataValidation type="list" allowBlank="1" showInputMessage="1" showErrorMessage="1" sqref="D16 D18">
      <formula1>$N$16:$O$16</formula1>
    </dataValidation>
    <dataValidation type="list" allowBlank="1" showInputMessage="1" showErrorMessage="1" sqref="D17">
      <formula1>$N$17:$O$17</formula1>
    </dataValidation>
    <dataValidation type="list" allowBlank="1" showInputMessage="1" showErrorMessage="1" sqref="D19">
      <formula1>$N$19:$Q$19</formula1>
    </dataValidation>
    <dataValidation type="list" allowBlank="1" showInputMessage="1" showErrorMessage="1" sqref="D21">
      <formula1>$N$21:$O$21</formula1>
    </dataValidation>
    <dataValidation type="list" allowBlank="1" showInputMessage="1" showErrorMessage="1" sqref="D23">
      <formula1>$N$23:$O$23</formula1>
    </dataValidation>
    <dataValidation type="list" allowBlank="1" showInputMessage="1" showErrorMessage="1" sqref="D24">
      <formula1>$N$24:$O$24</formula1>
    </dataValidation>
    <dataValidation type="list" allowBlank="1" showInputMessage="1" showErrorMessage="1" sqref="D31">
      <formula1>$N$32:$O$32</formula1>
    </dataValidation>
    <dataValidation type="list" allowBlank="1" showInputMessage="1" showErrorMessage="1" sqref="D38">
      <formula1>$N$39:$O$39</formula1>
    </dataValidation>
    <dataValidation type="list" allowBlank="1" showInputMessage="1" showErrorMessage="1" sqref="D48">
      <formula1>$N$49:$O$49</formula1>
    </dataValidation>
    <dataValidation type="list" allowBlank="1" showInputMessage="1" showErrorMessage="1" sqref="D49">
      <formula1>$N$50:$Q$50</formula1>
    </dataValidation>
    <dataValidation type="list" allowBlank="1" showInputMessage="1" showErrorMessage="1" sqref="D52 D50">
      <formula1>$N$53:$O$53</formula1>
    </dataValidation>
    <dataValidation type="list" allowBlank="1" showInputMessage="1" showErrorMessage="1" sqref="D61">
      <formula1>$N$62:$Q$62</formula1>
    </dataValidation>
    <dataValidation type="list" allowBlank="1" showInputMessage="1" showErrorMessage="1" sqref="D26">
      <formula1>$N$26:$O$26</formula1>
    </dataValidation>
    <dataValidation type="list" allowBlank="1" showInputMessage="1" showErrorMessage="1" sqref="D37">
      <formula1>$N$38:$O$38</formula1>
    </dataValidation>
    <dataValidation type="list" allowBlank="1" showInputMessage="1" showErrorMessage="1" sqref="D67">
      <formula1>$N$68:$O$68</formula1>
    </dataValidation>
    <dataValidation type="list" allowBlank="1" showInputMessage="1" showErrorMessage="1" sqref="D58">
      <formula1>$N$59:$O$59</formula1>
    </dataValidation>
    <dataValidation type="list" allowBlank="1" showInputMessage="1" showErrorMessage="1" sqref="D59">
      <formula1>$N$60:$O$60</formula1>
    </dataValidation>
    <dataValidation type="list" allowBlank="1" showInputMessage="1" showErrorMessage="1" sqref="D60">
      <formula1>$N$61:$O$61</formula1>
    </dataValidation>
    <dataValidation allowBlank="1" showInputMessage="1" showErrorMessage="1" prompt="TDM measures which reduce vehicle miles traveled by appropriately pricing and managing parking." sqref="B1:E1"/>
    <dataValidation allowBlank="1" showInputMessage="1" showErrorMessage="1" prompt="TDM measures which reduce vehicle miles traveled by reducing the need for individual vehicle ownership." sqref="B29:E29"/>
    <dataValidation allowBlank="1" showInputMessage="1" showErrorMessage="1" prompt="TDM measures which reduce vehicle miles traveled by providing physical amenities or services that inform or make deliveries through sustainable trip making." sqref="B35:E35"/>
    <dataValidation allowBlank="1" showInputMessage="1" showErrorMessage="1" prompt="TDM measures which reduce vehicle miles traveled by promoting or providing high occupancy vehicles._x000a_Maximum of 14 points between HOV-2 and HOV-3" sqref="B46:E46"/>
    <dataValidation allowBlank="1" showInputMessage="1" showErrorMessage="1" prompt="TDM measures which reduce vehicle miles traveled by providing physical amenities or services that inform or make deliveries by sustainable trip making." sqref="B56:E56"/>
    <dataValidation allowBlank="1" showInputMessage="1" showErrorMessage="1" prompt="TDM measures which reduce vehicle miles traveled by reducing trip length." sqref="B65:E65"/>
    <dataValidation allowBlank="1" showInputMessage="1" showErrorMessage="1" prompt="TDM measures which reduce vehicle miles traveled by supporting the use of active modes - walking and bicycling." sqref="B14:E14"/>
    <dataValidation allowBlank="1" showInputMessage="1" showErrorMessage="1" prompt="On Project Characteristics tab, you must fill out Accessory Parking Spaces for Land Use Category A to obtain Option." sqref="D11"/>
    <dataValidation allowBlank="1" showInputMessage="1" showErrorMessage="1" prompt="On Project Characteristics tab, you must fill out square footage and Accessory Parking Spaces for Land Use Category A to obtain Project Parking Rate." sqref="D10"/>
    <dataValidation allowBlank="1" showInputMessage="1" showErrorMessage="1" prompt="On Project Characteristics tab, you must fill out Transportation Analysis Zone to obtain Location." sqref="D5"/>
    <dataValidation allowBlank="1" showInputMessage="1" showErrorMessage="1" prompt="On Project Characteristics tab, you must fill out Transportation Analysis Zone to obtain Neighborhood Parking Rate." sqref="D4 D9"/>
    <dataValidation allowBlank="1" showInputMessage="1" showErrorMessage="1" prompt="On Project Characteristics tab, you must fill out Occupied Floor Area for Land Use Category A to obtain Option." sqref="D53"/>
    <dataValidation allowBlank="1" showInputMessage="1" showErrorMessage="1" prompt="All accessory parking spaces shall be leased or sold separately from the rental or purchase fees for the use for the life of the Development Project." sqref="C3"/>
    <dataValidation allowBlank="1" showInputMessage="1" showErrorMessage="1" prompt="Location a: 1 point if located &gt; 1,000 feet of an existing or planned station._x000a_Location b: 2 points if located &lt;= 1,000 feet of an existing or planned station. _x000a_Both assume 100 percent subsidy membership." sqref="C22"/>
    <dataValidation allowBlank="1" showInputMessage="1" showErrorMessage="1" prompt="No parking rate or pass beyond one day shall be provided; in other words, no weekly, monthly, or annual parking products shall be provided." sqref="C6"/>
    <dataValidation allowBlank="1" showInputMessage="1" showErrorMessage="1" prompt="Any tenant employer that subsidizes parking for its employees shall provide all employees with a choice of forgoing any subsidized/free parking for a cash payment equivalent to the cost of the parking space to the employer. " sqref="C7"/>
    <dataValidation allowBlank="1" showInputMessage="1" showErrorMessage="1" prompt="Off-street private vehicular parking in an amount no greater than the neighborhood parking rate for the neighborhood, as determined by the transportation analysis zone for the project site." sqref="C8"/>
    <dataValidation allowBlank="1" showInputMessage="1" showErrorMessage="1" prompt="Refer to fact sheet for specifics of option." sqref="C61 C17"/>
    <dataValidation allowBlank="1" showInputMessage="1" showErrorMessage="1" prompt="Complete streetscape improvements consistent with the Better Streets Plan and any local streetscape plan so that the public right-of-way is safe, accessible, convenient and attractive to persons walking.  " sqref="C16"/>
    <dataValidation allowBlank="1" showInputMessage="1" showErrorMessage="1" prompt="Choose ONE of the following options to provide Class 1 and/or Class 2 bicycle parking spaces as defined by the Planning Code." sqref="C18"/>
    <dataValidation allowBlank="1" showInputMessage="1" showErrorMessage="1" prompt="Provide at least one shower and at least six clothes lockers for every 30 Class 1 bicycle parking spaces, but no fewer than the number of showers and clothes lockers that are required by the Planning Code, if any." sqref="C20"/>
    <dataValidation allowBlank="1" showInputMessage="1" showErrorMessage="1" prompt="Proactively offer bike share memberships to each Dwelling Unit and/or employee for, at least once a year, for 40 years or a shorter period if a bike sharing program ceases to exist. " sqref="C21"/>
    <dataValidation allowBlank="1" showInputMessage="1" showErrorMessage="1" prompt="A bicycle repair station consisting of a designated, secure area within the building, where bicycle maintenance tools where bicycle maintenance tools and supplies are readily available on a permanent basis and offered in good condition." sqref="C23"/>
    <dataValidation allowBlank="1" showInputMessage="1" showErrorMessage="1" prompt="Offer bicycle repair services to each residential unit and/or employee, at least once annually, for 40 years." sqref="C24"/>
    <dataValidation allowBlank="1" showInputMessage="1" showErrorMessage="1" prompt="Provide a fleet of bicycles for residents, visitors, and/or employees for their use to encourage bicycling. The number of bicycles in the fleet shall be equivalent to the number of Class 2 bicycle parking spaces required by the Planning Code." sqref="C25"/>
    <dataValidation allowBlank="1" showInputMessage="1" showErrorMessage="1" prompt="Provide monitored parking for bicycles for events where an anticipated number of participants are greater than 1,000 persons." sqref="C26"/>
    <dataValidation allowBlank="1" showInputMessage="1" showErrorMessage="1" prompt="Offer memberships to a certified car-share organization to each Dwelling Unit and/or employee for 40 years, at least annually, and/or provide car-share parking spaces as specified below. " sqref="C31"/>
    <dataValidation allowBlank="1" showInputMessage="1" showErrorMessage="1" prompt="Providing a staffed reception area for receipt deliveries, offering clothes lockers for delivery service, offering temporary storage for deliveries, providing temporary refrigeration for grocery deliveries, and/or including other supportive measures" sqref="C37"/>
    <dataValidation allowBlank="1" showInputMessage="1" showErrorMessage="1" prompt="Provide delivery services which reduce vehicle miles traveled from single-stop motorized deliveries.  The provided services may include deliveries by bicycle, on foot, or in a delivery vehicle that makes multiple stops.  " sqref="C38"/>
    <dataValidation allowBlank="1" showInputMessage="1" showErrorMessage="1" prompt="Offer contributions or incentives to each Dwelling Unit residential unit and/or employee, at least once annually, for 40 years. " sqref="C48"/>
    <dataValidation allowBlank="1" showInputMessage="1" showErrorMessage="1" prompt="Option a: 2 points for&gt;=25%_x000a_Option b: 4 points for &gt;=50%_x000a_Option c: 6 points for &gt;=75%_x000a_Option d: 8 points for =100%" sqref="C49"/>
    <dataValidation allowBlank="1" showInputMessage="1" showErrorMessage="1" prompt="Provide local shuttle service." sqref="C50"/>
    <dataValidation allowBlank="1" showInputMessage="1" showErrorMessage="1" prompt="Option a: 7 points providing 15 minute headways or less during peak hours &amp; 30 minute headways or less during off-peak hours._x000a_Option b: 14 points providing 7.5 minute headways or less during peak hours &amp; 30 minute headways or less during off-peak hours." sqref="C51"/>
    <dataValidation allowBlank="1" showInputMessage="1" showErrorMessage="1" prompt="Implement a vanpool, coordinated by the TDM Coordinator." sqref="C52"/>
    <dataValidation allowBlank="1" showInputMessage="1" showErrorMessage="1" prompt="Option a: 1 point &lt;100k sf_x000a_Option b: 2 points &gt;=100ksf&lt;200ksf_x000a_Option c: 3 points &gt;=200ksf&lt;300ksf_x000a_Option d: 4 points &gt;=300ksf&lt;400ksf_x000a_Option e: 5 poitns &gt;=400ksf&lt;500ksf_x000a_Option f: 6 points &gt;=500ksf&lt;600ksf_x000a_Option g: 7 points&gt;=600ksf" sqref="C53"/>
    <dataValidation allowBlank="1" showInputMessage="1" showErrorMessage="1" prompt="Provide real time transportation information on displays (e.g., large television screens or computer monitors) at prominent locations (e.g., entry/ exit areas, lobbies, elevator bays) on site." sqref="C59"/>
    <dataValidation allowBlank="1" showInputMessage="1" showErrorMessage="1" prompt="Provide multimodal wayfinding signage in key locations to support access to transportation services and infrastructure." sqref="C58"/>
    <dataValidation allowBlank="1" showInputMessage="1" showErrorMessage="1" prompt="Provide individualized, tailored marketing and communication campaigns, including incentives to encourage the use of alternatives single-occupant vehicle tripssustainable transportation modes. " sqref="C60"/>
    <dataValidation allowBlank="1" showInputMessage="1" showErrorMessage="1" prompt="Demonstrate the ability to purchase healthy food, as determined by the Healthy Retail SF program, and must be located in an underserved neighborhood, also as determined by Healthy Retail SF. " sqref="C67"/>
    <dataValidation allowBlank="1" showInputMessage="1" showErrorMessage="1" prompt="Location a: &gt;1.4_x000a_Location b: &gt;1.0&lt;=1.4_x000a_Location c: &gt;0.6&lt;=1.0_x000a_Location d: &gt;0.2&lt;=0.6_x000a_Location e: &lt;=0.2" sqref="C5"/>
    <dataValidation allowBlank="1" showInputMessage="1" showErrorMessage="1" prompt="Off-street vehicular parking spaces that exist within the neighborhood per 1,000 square feet of non-residential space." sqref="C4 C9"/>
    <dataValidation allowBlank="1" showInputMessage="1" showErrorMessage="1" prompt="If Running Points Total does not achieve Target, you must adjust # of Accessory Parking Spaces on Project Characteristics tab, potentially having to meet the Neighborhood Parking Rate for land use category." sqref="H63 H34 H12 H55 H40:H43 H45 H28 H69"/>
    <dataValidation allowBlank="1" showInputMessage="1" showErrorMessage="1" prompt="Option a: 1 point for &lt;=100% of Neighborhood Parking Rate. _x000a_1 additional point for every 10% below Neighborhood Parking Rate._x000a_11 points available." sqref="C11"/>
    <dataValidation allowBlank="1" showInputMessage="1" showErrorMessage="1" prompt="Option a = meet Planning Code._x000a_Option b = 1 Class 1 every 3,750 sf OFA, 1 Class 2 every 750 sf OFA_x000a_Option c = 1 Class 1 every 2,500 sf OFA, 1 Class 2 every 750 sf OFA_x000a_Option d = 1 Class 1 every 1,875 sf OFA, 1 Class 2 every 750 sf OFA" sqref="C19"/>
    <dataValidation allowBlank="1" showInputMessage="1" showErrorMessage="1" prompt="Option a=PC for spaces_x000a_Option b=2 spaces per 20ksf OFA, min.4_x000a_Option c=PC for spaces, membership_x000a_Option d=2 spaces per 20ksf OFA, min. 4, membership_x000a_Option e=2 spaces per 10ksf OFA, min. 6, membership_x000a_Option f=2 spaces per 5ksf OFA, min. 8, membership" sqref="C32"/>
    <dataValidation allowBlank="1" showInputMessage="1" showErrorMessage="1" prompt="Off-street vehicular parking spaces that exist within the project per 1,000 square feet of land use category a space." sqref="C10"/>
    <dataValidation type="list" allowBlank="1" showInputMessage="1" showErrorMessage="1" sqref="D25">
      <formula1>$N$25:$O$25</formula1>
    </dataValidation>
    <dataValidation allowBlank="1" showInputMessage="1" showErrorMessage="1" prompt="TDM measures which reduce vehicle miles traveled by reducing the need for individual vehicle ownership and trip length for families." sqref="B41:E41"/>
    <dataValidation allowBlank="1" showInputMessage="1" showErrorMessage="1" prompt="Provide an on-site childcare facility to reduce commuting distances between households, places of employment, and childcare." sqref="C43"/>
    <dataValidation type="list" allowBlank="1" showInputMessage="1" showErrorMessage="1" sqref="D43">
      <formula1>$N$44:$O$44</formula1>
    </dataValidation>
  </dataValidations>
  <pageMargins left="0.7" right="0.7" top="0.75" bottom="0.75" header="0.3" footer="0.3"/>
  <pageSetup scale="72" orientation="portrait" r:id="rId1"/>
  <headerFooter>
    <oddHeader>&amp;L&amp;"-,Bold"&amp;14Land Use Category A (Retail Type)&amp;RDRAFT Tool - 1/19/2017</oddHeader>
    <oddFooter>&amp;CPage &amp;P</oddFooter>
  </headerFooter>
  <rowBreaks count="1" manualBreakCount="1">
    <brk id="45" max="9" man="1"/>
  </rowBreaks>
  <colBreaks count="1" manualBreakCount="1">
    <brk id="10" max="1048575" man="1"/>
  </colBreaks>
  <ignoredErrors>
    <ignoredError sqref="D11 E12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Y162"/>
  <sheetViews>
    <sheetView showGridLines="0" showRowColHeaders="0" zoomScale="85" zoomScaleNormal="85" zoomScaleSheetLayoutView="85" workbookViewId="0">
      <selection activeCell="D3" sqref="D3"/>
    </sheetView>
  </sheetViews>
  <sheetFormatPr defaultColWidth="0" defaultRowHeight="15" zeroHeight="1" x14ac:dyDescent="0.25"/>
  <cols>
    <col min="1" max="1" width="7.85546875" style="48" customWidth="1"/>
    <col min="2" max="2" width="12.85546875" style="22" customWidth="1"/>
    <col min="3" max="3" width="30.85546875" style="22" customWidth="1"/>
    <col min="4" max="4" width="18" style="22" customWidth="1"/>
    <col min="5" max="5" width="12.28515625" style="22" customWidth="1"/>
    <col min="6" max="6" width="2.28515625" style="22" customWidth="1"/>
    <col min="7" max="7" width="17.28515625" style="95" customWidth="1"/>
    <col min="8" max="8" width="11.5703125" style="22" customWidth="1"/>
    <col min="9" max="9" width="9.140625" style="22" customWidth="1"/>
    <col min="10" max="10" width="2" style="22" customWidth="1"/>
    <col min="11" max="12" width="9.140625" style="22" hidden="1" customWidth="1"/>
    <col min="13" max="13" width="9.140625" style="31" hidden="1" customWidth="1"/>
    <col min="14" max="14" width="10.140625" style="31" hidden="1" customWidth="1"/>
    <col min="15" max="23" width="9.140625" style="31" hidden="1" customWidth="1"/>
    <col min="24" max="16384" width="9.140625" style="22" hidden="1"/>
  </cols>
  <sheetData>
    <row r="1" spans="1:25" x14ac:dyDescent="0.25">
      <c r="B1" s="175" t="s">
        <v>23</v>
      </c>
      <c r="C1" s="175"/>
      <c r="D1" s="175"/>
      <c r="E1" s="175"/>
      <c r="F1" s="49"/>
      <c r="G1" s="114"/>
      <c r="H1" s="49"/>
      <c r="I1" s="49"/>
      <c r="J1" s="49"/>
      <c r="K1" s="49"/>
      <c r="L1" s="49"/>
      <c r="P1" s="22"/>
      <c r="Q1" s="22"/>
      <c r="R1" s="22"/>
      <c r="S1" s="22"/>
      <c r="T1" s="22"/>
      <c r="U1" s="22"/>
      <c r="V1" s="22"/>
      <c r="W1" s="22"/>
    </row>
    <row r="2" spans="1:25" x14ac:dyDescent="0.25">
      <c r="B2" s="50" t="s">
        <v>11</v>
      </c>
      <c r="C2" s="50" t="s">
        <v>10</v>
      </c>
      <c r="D2" s="51" t="s">
        <v>21</v>
      </c>
      <c r="E2" s="51" t="s">
        <v>0</v>
      </c>
      <c r="P2" s="22"/>
      <c r="Q2" s="22"/>
      <c r="R2" s="22"/>
      <c r="S2" s="22"/>
      <c r="T2" s="22"/>
      <c r="U2" s="22"/>
      <c r="V2" s="22"/>
      <c r="W2" s="22"/>
    </row>
    <row r="3" spans="1:25" ht="15.75" customHeight="1" x14ac:dyDescent="0.25">
      <c r="A3" s="52"/>
      <c r="B3" s="176" t="s">
        <v>43</v>
      </c>
      <c r="C3" s="53" t="s">
        <v>179</v>
      </c>
      <c r="D3" s="45"/>
      <c r="E3" s="54">
        <f>IF(AND('Project Characteristics'!C27=0),0,IF(AND('Project Characteristics'!C27&gt;0,D9&gt;1.4,D3=N3),1,IF(AND('Project Characteristics'!C27&gt;0,D9&gt;1,D9&lt;=1.4,D3=N3),2,IF(AND('Project Characteristics'!C27&gt;0,D9&gt;0.6,D9&lt;=1,D3=N3),3,IF(AND('Project Characteristics'!C27&gt;0,D9&gt;0.2,D9&lt;=0.6,D3=N3),4,IF(AND('Project Characteristics'!C27&gt;0,D9&lt;=0.2,D3=N3),5,IF(D3=O3,0,IF(D3="",0))))))))</f>
        <v>0</v>
      </c>
      <c r="F3" s="31"/>
      <c r="H3" s="183" t="s">
        <v>180</v>
      </c>
      <c r="I3" s="183"/>
      <c r="J3" s="55"/>
      <c r="K3" s="55"/>
      <c r="L3" s="31"/>
      <c r="N3" s="31" t="s">
        <v>1</v>
      </c>
      <c r="O3" s="31" t="s">
        <v>2</v>
      </c>
      <c r="P3" s="22"/>
      <c r="Q3" s="22"/>
      <c r="R3" s="22"/>
      <c r="S3" s="22"/>
      <c r="T3" s="22"/>
      <c r="U3" s="22"/>
      <c r="V3" s="22"/>
      <c r="W3" s="22"/>
    </row>
    <row r="4" spans="1:25" ht="15" customHeight="1" x14ac:dyDescent="0.25">
      <c r="A4" s="52"/>
      <c r="B4" s="177"/>
      <c r="C4" s="56" t="s">
        <v>45</v>
      </c>
      <c r="D4" s="57">
        <f>SUMIFS('Parking Information'!I:I,'Parking Information'!A:A,'Project Characteristics'!C14)</f>
        <v>7.0645087954601685E-2</v>
      </c>
      <c r="E4" s="159"/>
      <c r="F4" s="31"/>
      <c r="H4" s="184" t="s">
        <v>138</v>
      </c>
      <c r="I4" s="184"/>
      <c r="J4" s="55"/>
      <c r="K4" s="55"/>
      <c r="L4" s="31"/>
      <c r="N4" s="59"/>
      <c r="O4" s="59"/>
      <c r="P4" s="22"/>
      <c r="Q4" s="22"/>
      <c r="R4" s="22"/>
      <c r="S4" s="22"/>
      <c r="T4" s="22"/>
      <c r="U4" s="22"/>
      <c r="V4" s="22"/>
      <c r="W4" s="22"/>
    </row>
    <row r="5" spans="1:25" x14ac:dyDescent="0.25">
      <c r="A5" s="52"/>
      <c r="B5" s="178"/>
      <c r="C5" s="60" t="s">
        <v>51</v>
      </c>
      <c r="D5" s="71" t="str">
        <f>IF(AND(D4&gt;1.4),"Location a",IF(AND(D4&gt;1,D4&lt;=1.4),"Location b",IF(AND(D4&gt;0.6,D4&lt;=1),"Location c",IF(AND(D4&gt;0.2,C12&lt;=0.6),"Location d",IF(AND(D4&lt;=0.2),"Location e")))))</f>
        <v>Location e</v>
      </c>
      <c r="E5" s="71"/>
      <c r="F5" s="31"/>
      <c r="H5" s="184"/>
      <c r="I5" s="184"/>
      <c r="J5" s="55"/>
      <c r="K5" s="55"/>
      <c r="L5" s="31"/>
      <c r="N5" s="59"/>
      <c r="O5" s="59"/>
      <c r="P5" s="22"/>
      <c r="Q5" s="22"/>
      <c r="R5" s="22"/>
      <c r="S5" s="22"/>
      <c r="T5" s="22"/>
      <c r="U5" s="22"/>
      <c r="V5" s="22"/>
      <c r="W5" s="22"/>
    </row>
    <row r="6" spans="1:25" ht="30" x14ac:dyDescent="0.25">
      <c r="A6" s="52"/>
      <c r="B6" s="62" t="s">
        <v>78</v>
      </c>
      <c r="C6" s="53" t="s">
        <v>202</v>
      </c>
      <c r="D6" s="44"/>
      <c r="E6" s="63">
        <f>IF(D6=N6,(2),(0))</f>
        <v>0</v>
      </c>
      <c r="F6" s="31"/>
      <c r="H6" s="64"/>
      <c r="I6" s="64"/>
      <c r="J6" s="55"/>
      <c r="K6" s="55"/>
      <c r="L6" s="31"/>
      <c r="N6" s="31" t="s">
        <v>1</v>
      </c>
      <c r="O6" s="31" t="s">
        <v>2</v>
      </c>
      <c r="P6" s="22"/>
      <c r="Q6" s="22"/>
      <c r="R6" s="22"/>
      <c r="S6" s="22"/>
      <c r="T6" s="22"/>
      <c r="U6" s="22"/>
      <c r="V6" s="22"/>
      <c r="W6" s="22"/>
    </row>
    <row r="7" spans="1:25" ht="30" x14ac:dyDescent="0.25">
      <c r="A7" s="52"/>
      <c r="B7" s="65" t="s">
        <v>79</v>
      </c>
      <c r="C7" s="53" t="s">
        <v>80</v>
      </c>
      <c r="D7" s="44"/>
      <c r="E7" s="63">
        <f>IF(D7=N7,(2),(0))</f>
        <v>0</v>
      </c>
      <c r="F7" s="31"/>
      <c r="H7" s="55"/>
      <c r="I7" s="55"/>
      <c r="J7" s="55"/>
      <c r="K7" s="55"/>
      <c r="L7" s="31"/>
      <c r="N7" s="31" t="s">
        <v>1</v>
      </c>
      <c r="O7" s="31" t="s">
        <v>2</v>
      </c>
      <c r="P7" s="22"/>
      <c r="Q7" s="22"/>
      <c r="R7" s="22"/>
      <c r="S7" s="22"/>
      <c r="T7" s="22"/>
      <c r="U7" s="22"/>
      <c r="V7" s="22"/>
      <c r="W7" s="22"/>
    </row>
    <row r="8" spans="1:25" ht="30" x14ac:dyDescent="0.25">
      <c r="A8" s="52"/>
      <c r="B8" s="176" t="s">
        <v>44</v>
      </c>
      <c r="C8" s="66" t="s">
        <v>73</v>
      </c>
      <c r="D8" s="67" t="str">
        <f>IF(C10&gt;C9,"No",IF(C10=0,"Yes",IF(C10&lt;=(C9*0.1),"Yes",IF(C10&lt;=(C9*0.2),"Yes",IF(C10&lt;=(C9*0.3),"Yes",IF(C10&lt;=(C9*0.4),"Yes",IF(C10&lt;=(C9*0.5),"Yes",IF(C10&lt;=(C9*0.6),"Yes",IF(C10&lt;=(C9*0.7),"Yes",IF(C10&lt;=(C9*0.8),"Yes",IF(C10&lt;=(C9*0.9),"Yes",IF(C10&lt;=C9,"Yes"))))))))))))</f>
        <v>No</v>
      </c>
      <c r="E8" s="67" t="e">
        <f>IF(D10&gt;D9,0,IF(D10=0,11,IF(D10&lt;=(D9*0.1),10,IF(D10&lt;=(D9*0.2),9,IF(D10&lt;=(D9*0.3),8,IF(D10&lt;=(D9*0.4),7,IF(D10&lt;=(D9*0.5),6,IF(D10&lt;=(D9*0.6),5,IF(D10&lt;=(D9*0.7),4,IF(D10&lt;=(D9*0.8),3,IF(D10&lt;=(D9*0.9),2,IF(D10&lt;=D9,1))))))))))))</f>
        <v>#DIV/0!</v>
      </c>
      <c r="H8" s="55"/>
      <c r="I8" s="55"/>
      <c r="J8" s="55"/>
      <c r="K8" s="55"/>
      <c r="P8" s="22"/>
      <c r="Q8" s="22"/>
      <c r="R8" s="22"/>
      <c r="S8" s="22"/>
      <c r="T8" s="22"/>
      <c r="U8" s="22"/>
      <c r="V8" s="22"/>
      <c r="W8" s="22"/>
    </row>
    <row r="9" spans="1:25" ht="12.75" customHeight="1" x14ac:dyDescent="0.25">
      <c r="A9" s="52"/>
      <c r="B9" s="177"/>
      <c r="C9" s="56" t="s">
        <v>45</v>
      </c>
      <c r="D9" s="68">
        <f>SUMIFS('Parking Information'!I:I,'Parking Information'!A:A,'Project Characteristics'!C14)</f>
        <v>7.0645087954601685E-2</v>
      </c>
      <c r="E9" s="69"/>
      <c r="H9" s="55"/>
      <c r="I9" s="55"/>
      <c r="J9" s="55"/>
      <c r="K9" s="55"/>
      <c r="P9" s="22"/>
      <c r="Q9" s="22"/>
      <c r="R9" s="22"/>
      <c r="S9" s="22"/>
      <c r="T9" s="22"/>
      <c r="U9" s="22"/>
      <c r="V9" s="22"/>
      <c r="W9" s="22"/>
    </row>
    <row r="10" spans="1:25" x14ac:dyDescent="0.25">
      <c r="A10" s="52"/>
      <c r="B10" s="177"/>
      <c r="C10" s="56" t="s">
        <v>60</v>
      </c>
      <c r="D10" s="70" t="e">
        <f>'Project Characteristics'!C27/('Project Characteristics'!C26/1000)</f>
        <v>#DIV/0!</v>
      </c>
      <c r="E10" s="71"/>
      <c r="H10" s="55"/>
      <c r="I10" s="55"/>
      <c r="J10" s="55"/>
      <c r="K10" s="55"/>
      <c r="P10" s="22"/>
      <c r="Q10" s="22"/>
      <c r="R10" s="22"/>
      <c r="S10" s="22"/>
      <c r="T10" s="22"/>
      <c r="U10" s="22"/>
      <c r="V10" s="22"/>
      <c r="W10" s="22"/>
    </row>
    <row r="11" spans="1:25" ht="29.25" customHeight="1" x14ac:dyDescent="0.25">
      <c r="A11" s="52"/>
      <c r="B11" s="178"/>
      <c r="C11" s="72" t="s">
        <v>53</v>
      </c>
      <c r="D11" s="73" t="e">
        <f>IF(D10&gt;D9,N11,IF(D10=0,Y11,IF(D10&lt;=(D9*0.1),X11,IF(D10&lt;=(D9*0.2),W11,IF(D10&lt;=(D9*0.3),V11,IF(D10&lt;=(D9*0.4),U11,IF(D10&lt;=(D9*0.5),T11,IF(D10&lt;=(D9*0.6),S11,IF(D10&lt;=(D9*0.7),R11,IF(D10&lt;=(D9*0.8),Q11,IF(D10&lt;=(D9*0.9),P11,IF(D10&lt;=D9,O11))))))))))))</f>
        <v>#DIV/0!</v>
      </c>
      <c r="E11" s="74"/>
      <c r="G11" s="75" t="s">
        <v>133</v>
      </c>
      <c r="H11" s="115" t="s">
        <v>74</v>
      </c>
      <c r="I11" s="76" t="s">
        <v>134</v>
      </c>
      <c r="K11" s="55"/>
      <c r="N11" s="31" t="s">
        <v>85</v>
      </c>
      <c r="O11" s="77" t="s">
        <v>54</v>
      </c>
      <c r="P11" s="31" t="s">
        <v>55</v>
      </c>
      <c r="Q11" s="31" t="s">
        <v>56</v>
      </c>
      <c r="R11" s="31" t="s">
        <v>57</v>
      </c>
      <c r="S11" s="31" t="s">
        <v>58</v>
      </c>
      <c r="T11" s="31" t="s">
        <v>59</v>
      </c>
      <c r="U11" s="31" t="s">
        <v>84</v>
      </c>
      <c r="V11" s="77" t="s">
        <v>86</v>
      </c>
      <c r="W11" s="31" t="s">
        <v>87</v>
      </c>
      <c r="X11" s="31" t="s">
        <v>88</v>
      </c>
      <c r="Y11" s="31" t="s">
        <v>89</v>
      </c>
    </row>
    <row r="12" spans="1:25" x14ac:dyDescent="0.25">
      <c r="D12" s="34" t="s">
        <v>3</v>
      </c>
      <c r="E12" s="78" t="e">
        <f>SUM(E3,E6,E7,E8)</f>
        <v>#DIV/0!</v>
      </c>
      <c r="G12" s="39">
        <f>'Project Characteristics'!$C$27</f>
        <v>0</v>
      </c>
      <c r="H12" s="116" t="e">
        <f>SUM($E$12,$E$26,$E$32,$E$37,$E$42,$E$52,$E$60)</f>
        <v>#DIV/0!</v>
      </c>
      <c r="I12" s="40">
        <f>'Project Characteristics'!$C$28</f>
        <v>0</v>
      </c>
      <c r="K12" s="55"/>
      <c r="P12" s="22"/>
      <c r="Q12" s="22"/>
      <c r="R12" s="22"/>
      <c r="S12" s="22"/>
      <c r="T12" s="22"/>
      <c r="U12" s="22"/>
      <c r="V12" s="22"/>
      <c r="W12" s="22"/>
    </row>
    <row r="13" spans="1:25" x14ac:dyDescent="0.25">
      <c r="P13" s="22"/>
      <c r="Q13" s="22"/>
      <c r="R13" s="22"/>
      <c r="S13" s="22"/>
      <c r="T13" s="22"/>
      <c r="U13" s="22"/>
      <c r="V13" s="22"/>
      <c r="W13" s="22"/>
    </row>
    <row r="14" spans="1:25" x14ac:dyDescent="0.25">
      <c r="B14" s="175" t="s">
        <v>22</v>
      </c>
      <c r="C14" s="175"/>
      <c r="D14" s="175"/>
      <c r="E14" s="175"/>
      <c r="F14" s="49"/>
      <c r="G14" s="114"/>
      <c r="H14" s="49"/>
      <c r="I14" s="49"/>
      <c r="J14" s="49"/>
      <c r="K14" s="49"/>
      <c r="L14" s="49"/>
      <c r="P14" s="22"/>
      <c r="Q14" s="22"/>
      <c r="R14" s="22"/>
      <c r="S14" s="22"/>
      <c r="T14" s="22"/>
      <c r="U14" s="22"/>
      <c r="V14" s="22"/>
      <c r="W14" s="22"/>
    </row>
    <row r="15" spans="1:25" x14ac:dyDescent="0.25">
      <c r="B15" s="50" t="s">
        <v>11</v>
      </c>
      <c r="C15" s="50" t="s">
        <v>10</v>
      </c>
      <c r="D15" s="51" t="s">
        <v>21</v>
      </c>
      <c r="E15" s="51" t="s">
        <v>0</v>
      </c>
      <c r="R15" s="22"/>
      <c r="S15" s="22"/>
      <c r="T15" s="22"/>
      <c r="U15" s="22"/>
      <c r="V15" s="22"/>
      <c r="W15" s="22"/>
    </row>
    <row r="16" spans="1:25" x14ac:dyDescent="0.25">
      <c r="A16" s="52"/>
      <c r="B16" s="176" t="s">
        <v>13</v>
      </c>
      <c r="C16" s="79" t="s">
        <v>12</v>
      </c>
      <c r="D16" s="45"/>
      <c r="E16" s="54">
        <f>IF(AND(D16=N16,D17=N17),1,IF(AND(D16=N16,D17=O17),1,IF(D16=O16,"0",IF(D16="",0,IF(D17="",0)))))</f>
        <v>0</v>
      </c>
      <c r="N16" s="31" t="s">
        <v>1</v>
      </c>
      <c r="O16" s="31" t="s">
        <v>2</v>
      </c>
      <c r="R16" s="22"/>
      <c r="S16" s="22"/>
      <c r="T16" s="22"/>
      <c r="U16" s="22"/>
      <c r="V16" s="22"/>
      <c r="W16" s="22"/>
    </row>
    <row r="17" spans="1:23" x14ac:dyDescent="0.25">
      <c r="A17" s="52"/>
      <c r="B17" s="177"/>
      <c r="C17" s="72" t="s">
        <v>53</v>
      </c>
      <c r="D17" s="46"/>
      <c r="E17" s="74"/>
      <c r="N17" s="31" t="s">
        <v>54</v>
      </c>
      <c r="O17" s="31" t="s">
        <v>55</v>
      </c>
      <c r="R17" s="22"/>
      <c r="S17" s="22"/>
      <c r="T17" s="22"/>
      <c r="U17" s="22"/>
      <c r="V17" s="22"/>
      <c r="W17" s="22"/>
    </row>
    <row r="18" spans="1:23" x14ac:dyDescent="0.25">
      <c r="A18" s="52"/>
      <c r="B18" s="176" t="s">
        <v>41</v>
      </c>
      <c r="C18" s="80" t="s">
        <v>52</v>
      </c>
      <c r="D18" s="45"/>
      <c r="E18" s="54">
        <f>IF(AND(D18=N18,D19=N19),1,IF(AND(D18=N18,D19=O19),2,IF(AND(D18=N18,D19=P19),3,IF(AND(D18=N18,D19=Q19),4,IF(D18="",0,IF(D18=O18,0,IF(D19="",0)))))))</f>
        <v>0</v>
      </c>
      <c r="N18" s="31" t="s">
        <v>1</v>
      </c>
      <c r="O18" s="31" t="s">
        <v>2</v>
      </c>
      <c r="R18" s="22"/>
      <c r="S18" s="22"/>
      <c r="T18" s="22"/>
      <c r="U18" s="22"/>
      <c r="V18" s="22"/>
      <c r="W18" s="22"/>
    </row>
    <row r="19" spans="1:23" x14ac:dyDescent="0.25">
      <c r="A19" s="52"/>
      <c r="B19" s="177"/>
      <c r="C19" s="72" t="s">
        <v>53</v>
      </c>
      <c r="D19" s="47"/>
      <c r="E19" s="81"/>
      <c r="N19" s="77" t="s">
        <v>69</v>
      </c>
      <c r="O19" s="31" t="s">
        <v>55</v>
      </c>
      <c r="P19" s="31" t="s">
        <v>56</v>
      </c>
      <c r="Q19" s="31" t="s">
        <v>57</v>
      </c>
      <c r="R19" s="22"/>
      <c r="S19" s="22"/>
      <c r="T19" s="22"/>
      <c r="U19" s="22"/>
      <c r="V19" s="22"/>
      <c r="W19" s="22"/>
    </row>
    <row r="20" spans="1:23" ht="30" x14ac:dyDescent="0.25">
      <c r="A20" s="52"/>
      <c r="B20" s="65" t="s">
        <v>81</v>
      </c>
      <c r="C20" s="53" t="s">
        <v>178</v>
      </c>
      <c r="D20" s="44"/>
      <c r="E20" s="63">
        <f>IF(D20=N20,(1),(0))</f>
        <v>0</v>
      </c>
      <c r="N20" s="31" t="s">
        <v>1</v>
      </c>
      <c r="O20" s="31" t="s">
        <v>2</v>
      </c>
      <c r="R20" s="22"/>
      <c r="S20" s="22"/>
      <c r="T20" s="22"/>
      <c r="U20" s="22"/>
      <c r="V20" s="22"/>
      <c r="W20" s="22"/>
    </row>
    <row r="21" spans="1:23" x14ac:dyDescent="0.25">
      <c r="A21" s="52"/>
      <c r="B21" s="176" t="s">
        <v>42</v>
      </c>
      <c r="C21" s="82" t="s">
        <v>17</v>
      </c>
      <c r="D21" s="45"/>
      <c r="E21" s="54">
        <f>IF(AND(D21=N21,D22=N22),1,IF(AND(D21=N21,D22=O22),2,IF(D21=O21,0,IF(D21="",0,IF(D22="",0)))))</f>
        <v>0</v>
      </c>
      <c r="F21" s="83"/>
      <c r="G21" s="84"/>
      <c r="H21" s="55"/>
      <c r="I21" s="55"/>
      <c r="J21" s="55"/>
      <c r="K21" s="55"/>
      <c r="N21" s="31" t="s">
        <v>1</v>
      </c>
      <c r="O21" s="31" t="s">
        <v>2</v>
      </c>
      <c r="R21" s="22"/>
      <c r="S21" s="22"/>
      <c r="T21" s="22"/>
      <c r="U21" s="22"/>
      <c r="V21" s="22"/>
      <c r="W21" s="22"/>
    </row>
    <row r="22" spans="1:23" x14ac:dyDescent="0.25">
      <c r="A22" s="52"/>
      <c r="B22" s="177"/>
      <c r="C22" s="60" t="s">
        <v>51</v>
      </c>
      <c r="D22" s="47"/>
      <c r="E22" s="63"/>
      <c r="F22" s="83"/>
      <c r="G22" s="84"/>
      <c r="H22" s="55"/>
      <c r="I22" s="55"/>
      <c r="J22" s="55"/>
      <c r="K22" s="55"/>
      <c r="N22" s="59" t="s">
        <v>70</v>
      </c>
      <c r="O22" s="59" t="s">
        <v>71</v>
      </c>
      <c r="R22" s="22"/>
      <c r="S22" s="22"/>
      <c r="T22" s="22"/>
      <c r="U22" s="22"/>
      <c r="V22" s="22"/>
      <c r="W22" s="22"/>
    </row>
    <row r="23" spans="1:23" x14ac:dyDescent="0.25">
      <c r="A23" s="52"/>
      <c r="B23" s="85" t="s">
        <v>14</v>
      </c>
      <c r="C23" s="82" t="s">
        <v>18</v>
      </c>
      <c r="D23" s="44"/>
      <c r="E23" s="63">
        <f>IF(D23=N23,(1),(0))</f>
        <v>0</v>
      </c>
      <c r="N23" s="31" t="s">
        <v>1</v>
      </c>
      <c r="O23" s="31" t="s">
        <v>2</v>
      </c>
      <c r="R23" s="22"/>
      <c r="S23" s="22"/>
      <c r="T23" s="22"/>
      <c r="U23" s="22"/>
      <c r="V23" s="22"/>
      <c r="W23" s="22"/>
    </row>
    <row r="24" spans="1:23" x14ac:dyDescent="0.25">
      <c r="A24" s="52"/>
      <c r="B24" s="85" t="s">
        <v>15</v>
      </c>
      <c r="C24" s="82" t="s">
        <v>19</v>
      </c>
      <c r="D24" s="44"/>
      <c r="E24" s="63">
        <f>IF(D24=N24,(1),(0))</f>
        <v>0</v>
      </c>
      <c r="N24" s="31" t="s">
        <v>1</v>
      </c>
      <c r="O24" s="31" t="s">
        <v>2</v>
      </c>
      <c r="R24" s="22"/>
      <c r="S24" s="22"/>
      <c r="T24" s="22"/>
      <c r="U24" s="22"/>
      <c r="V24" s="22"/>
      <c r="W24" s="22"/>
    </row>
    <row r="25" spans="1:23" ht="30" x14ac:dyDescent="0.25">
      <c r="A25" s="52"/>
      <c r="B25" s="85" t="s">
        <v>16</v>
      </c>
      <c r="C25" s="82" t="s">
        <v>20</v>
      </c>
      <c r="D25" s="44"/>
      <c r="E25" s="63">
        <f>IF(D25=N25,(1),(0))</f>
        <v>0</v>
      </c>
      <c r="G25" s="75" t="s">
        <v>133</v>
      </c>
      <c r="H25" s="115" t="s">
        <v>74</v>
      </c>
      <c r="I25" s="76" t="s">
        <v>134</v>
      </c>
      <c r="J25" s="117"/>
      <c r="N25" s="31" t="s">
        <v>1</v>
      </c>
      <c r="O25" s="31" t="s">
        <v>2</v>
      </c>
      <c r="R25" s="22"/>
      <c r="S25" s="22"/>
      <c r="T25" s="22"/>
      <c r="U25" s="22"/>
      <c r="V25" s="22"/>
      <c r="W25" s="22"/>
    </row>
    <row r="26" spans="1:23" x14ac:dyDescent="0.25">
      <c r="D26" s="34" t="s">
        <v>3</v>
      </c>
      <c r="E26" s="88">
        <f>SUM(E16,E18,E20,E21,E23,E24,E25)</f>
        <v>0</v>
      </c>
      <c r="G26" s="39">
        <f>'Project Characteristics'!$C$27</f>
        <v>0</v>
      </c>
      <c r="H26" s="116" t="e">
        <f>SUM($E$12,$E$26,$E$32,$E$37,$E$42,$E$52,$E$60)</f>
        <v>#DIV/0!</v>
      </c>
      <c r="I26" s="40">
        <f>'Project Characteristics'!$C$28</f>
        <v>0</v>
      </c>
      <c r="J26" s="118"/>
      <c r="R26" s="22"/>
      <c r="S26" s="22"/>
      <c r="T26" s="22"/>
      <c r="U26" s="22"/>
      <c r="V26" s="22"/>
      <c r="W26" s="22"/>
    </row>
    <row r="27" spans="1:23" x14ac:dyDescent="0.25">
      <c r="G27" s="87"/>
      <c r="I27" s="90"/>
      <c r="J27" s="48"/>
      <c r="R27" s="22"/>
      <c r="S27" s="22"/>
      <c r="T27" s="22"/>
      <c r="U27" s="22"/>
      <c r="V27" s="22"/>
      <c r="W27" s="22"/>
    </row>
    <row r="28" spans="1:23" ht="13.5" customHeight="1" x14ac:dyDescent="0.25">
      <c r="B28" s="175" t="s">
        <v>24</v>
      </c>
      <c r="C28" s="175"/>
      <c r="D28" s="175"/>
      <c r="E28" s="175"/>
      <c r="F28" s="49"/>
      <c r="G28" s="119"/>
      <c r="H28" s="49"/>
      <c r="I28" s="91"/>
      <c r="J28" s="91"/>
      <c r="K28" s="49"/>
      <c r="L28" s="92"/>
      <c r="R28" s="22"/>
      <c r="S28" s="22"/>
      <c r="T28" s="22"/>
      <c r="U28" s="22"/>
      <c r="V28" s="22"/>
      <c r="W28" s="22"/>
    </row>
    <row r="29" spans="1:23" x14ac:dyDescent="0.25">
      <c r="B29" s="93" t="s">
        <v>11</v>
      </c>
      <c r="C29" s="93" t="s">
        <v>10</v>
      </c>
      <c r="D29" s="94" t="s">
        <v>21</v>
      </c>
      <c r="E29" s="94" t="s">
        <v>0</v>
      </c>
      <c r="F29" s="31"/>
      <c r="G29" s="84"/>
      <c r="H29" s="31"/>
      <c r="I29" s="95"/>
      <c r="J29" s="95"/>
      <c r="K29" s="31"/>
      <c r="L29" s="31"/>
      <c r="R29" s="22"/>
      <c r="S29" s="22"/>
      <c r="T29" s="22"/>
      <c r="U29" s="22"/>
      <c r="V29" s="22"/>
      <c r="W29" s="22"/>
    </row>
    <row r="30" spans="1:23" ht="15" customHeight="1" x14ac:dyDescent="0.25">
      <c r="A30" s="52"/>
      <c r="B30" s="176" t="s">
        <v>46</v>
      </c>
      <c r="C30" s="80" t="s">
        <v>61</v>
      </c>
      <c r="D30" s="45"/>
      <c r="E30" s="54">
        <f>IF(AND(D30=N30,D31=N31),1,IF(AND(D30=N30,D31=O31),2,IF(AND(D30=N30,D31=P31),3,IF(AND(D30=N30,D31=Q31),4,IF(AND(D30=N30,D31=R31),5,IF(D30=O30,0,IF(D30="",0,IF(D31="",0))))))))</f>
        <v>0</v>
      </c>
      <c r="F30" s="31"/>
      <c r="G30" s="84"/>
      <c r="H30" s="55"/>
      <c r="I30" s="84"/>
      <c r="J30" s="84"/>
      <c r="K30" s="55"/>
      <c r="L30" s="31"/>
      <c r="N30" s="31" t="s">
        <v>1</v>
      </c>
      <c r="O30" s="31" t="s">
        <v>2</v>
      </c>
    </row>
    <row r="31" spans="1:23" ht="30" x14ac:dyDescent="0.25">
      <c r="A31" s="52"/>
      <c r="B31" s="178"/>
      <c r="C31" s="72" t="s">
        <v>53</v>
      </c>
      <c r="D31" s="47"/>
      <c r="E31" s="74"/>
      <c r="F31" s="31"/>
      <c r="G31" s="75" t="s">
        <v>133</v>
      </c>
      <c r="H31" s="115" t="s">
        <v>74</v>
      </c>
      <c r="I31" s="76" t="s">
        <v>134</v>
      </c>
      <c r="J31" s="117"/>
      <c r="K31" s="55"/>
      <c r="L31" s="31"/>
      <c r="N31" s="77" t="s">
        <v>72</v>
      </c>
      <c r="O31" s="31" t="s">
        <v>55</v>
      </c>
      <c r="P31" s="31" t="s">
        <v>56</v>
      </c>
      <c r="Q31" s="31" t="s">
        <v>57</v>
      </c>
      <c r="R31" s="31" t="s">
        <v>58</v>
      </c>
    </row>
    <row r="32" spans="1:23" x14ac:dyDescent="0.25">
      <c r="B32" s="95"/>
      <c r="C32" s="84"/>
      <c r="D32" s="96" t="s">
        <v>3</v>
      </c>
      <c r="E32" s="78">
        <f>SUM(E30)</f>
        <v>0</v>
      </c>
      <c r="F32" s="31"/>
      <c r="G32" s="39">
        <f>'Project Characteristics'!$C$27</f>
        <v>0</v>
      </c>
      <c r="H32" s="116" t="e">
        <f>SUM($E$12,$E$26,$E$32,$E$37,$E$42,$E$52,$E$60)</f>
        <v>#DIV/0!</v>
      </c>
      <c r="I32" s="40">
        <f>'Project Characteristics'!$C$28</f>
        <v>0</v>
      </c>
      <c r="J32" s="118"/>
      <c r="K32" s="31"/>
      <c r="L32" s="31"/>
      <c r="N32" s="77"/>
    </row>
    <row r="33" spans="1:23" x14ac:dyDescent="0.25">
      <c r="C33" s="97"/>
      <c r="D33" s="98"/>
      <c r="G33" s="87"/>
      <c r="I33" s="90"/>
      <c r="J33" s="48"/>
    </row>
    <row r="34" spans="1:23" x14ac:dyDescent="0.25">
      <c r="B34" s="175" t="s">
        <v>47</v>
      </c>
      <c r="C34" s="175"/>
      <c r="D34" s="175"/>
      <c r="E34" s="175"/>
      <c r="F34" s="49"/>
      <c r="G34" s="119"/>
      <c r="H34" s="49"/>
      <c r="I34" s="91"/>
      <c r="J34" s="91"/>
      <c r="K34" s="49"/>
      <c r="L34" s="49"/>
      <c r="N34" s="77"/>
    </row>
    <row r="35" spans="1:23" x14ac:dyDescent="0.25">
      <c r="B35" s="93" t="s">
        <v>11</v>
      </c>
      <c r="C35" s="93" t="s">
        <v>10</v>
      </c>
      <c r="D35" s="94" t="s">
        <v>21</v>
      </c>
      <c r="E35" s="94" t="s">
        <v>0</v>
      </c>
      <c r="F35" s="31"/>
      <c r="G35" s="120"/>
      <c r="H35" s="31"/>
      <c r="I35" s="95"/>
      <c r="J35" s="95"/>
      <c r="K35" s="31"/>
      <c r="L35" s="31"/>
      <c r="N35" s="77"/>
    </row>
    <row r="36" spans="1:23" ht="30" x14ac:dyDescent="0.25">
      <c r="A36" s="52"/>
      <c r="B36" s="103" t="s">
        <v>48</v>
      </c>
      <c r="C36" s="100" t="s">
        <v>28</v>
      </c>
      <c r="D36" s="44"/>
      <c r="E36" s="63">
        <f>IF(D36=N36,(1),(0))</f>
        <v>0</v>
      </c>
      <c r="F36" s="31"/>
      <c r="G36" s="75" t="s">
        <v>133</v>
      </c>
      <c r="H36" s="115" t="s">
        <v>74</v>
      </c>
      <c r="I36" s="76" t="s">
        <v>134</v>
      </c>
      <c r="J36" s="95"/>
      <c r="K36" s="31"/>
      <c r="L36" s="31"/>
      <c r="N36" s="31" t="s">
        <v>1</v>
      </c>
      <c r="O36" s="31" t="s">
        <v>2</v>
      </c>
    </row>
    <row r="37" spans="1:23" x14ac:dyDescent="0.25">
      <c r="B37" s="95"/>
      <c r="C37" s="84"/>
      <c r="D37" s="96" t="s">
        <v>3</v>
      </c>
      <c r="E37" s="88">
        <f>SUM(E36:E36)</f>
        <v>0</v>
      </c>
      <c r="F37" s="31"/>
      <c r="G37" s="39">
        <f>'Project Characteristics'!$C$27</f>
        <v>0</v>
      </c>
      <c r="H37" s="116" t="e">
        <f>SUM($E$12,$E$26,$E$32,$E$37,$E$42,$E$52,$E$60)</f>
        <v>#DIV/0!</v>
      </c>
      <c r="I37" s="40">
        <f>'Project Characteristics'!$C$28</f>
        <v>0</v>
      </c>
      <c r="J37" s="118"/>
      <c r="K37" s="31"/>
      <c r="L37" s="31"/>
      <c r="N37" s="77"/>
    </row>
    <row r="38" spans="1:23" x14ac:dyDescent="0.25">
      <c r="I38" s="90"/>
      <c r="J38" s="48"/>
      <c r="N38" s="77"/>
    </row>
    <row r="39" spans="1:23" x14ac:dyDescent="0.25">
      <c r="B39" s="187" t="s">
        <v>29</v>
      </c>
      <c r="C39" s="187"/>
      <c r="D39" s="187"/>
      <c r="E39" s="187"/>
      <c r="F39" s="95"/>
      <c r="G39" s="119"/>
      <c r="H39" s="149"/>
      <c r="I39" s="149"/>
      <c r="J39" s="89"/>
      <c r="K39" s="31"/>
      <c r="L39" s="31"/>
      <c r="N39" s="77"/>
    </row>
    <row r="40" spans="1:23" x14ac:dyDescent="0.25">
      <c r="B40" s="93" t="s">
        <v>11</v>
      </c>
      <c r="C40" s="93" t="s">
        <v>10</v>
      </c>
      <c r="D40" s="94" t="s">
        <v>21</v>
      </c>
      <c r="E40" s="94" t="s">
        <v>0</v>
      </c>
      <c r="F40" s="31"/>
      <c r="G40" s="119"/>
      <c r="H40" s="149"/>
      <c r="I40" s="149"/>
      <c r="J40" s="89"/>
      <c r="K40" s="31"/>
      <c r="L40" s="31"/>
      <c r="N40" s="77"/>
    </row>
    <row r="41" spans="1:23" ht="30" x14ac:dyDescent="0.25">
      <c r="B41" s="151" t="s">
        <v>31</v>
      </c>
      <c r="C41" s="109" t="s">
        <v>32</v>
      </c>
      <c r="D41" s="44"/>
      <c r="E41" s="63">
        <f>IF(D41=N41,(2),(0))</f>
        <v>0</v>
      </c>
      <c r="F41" s="31"/>
      <c r="G41" s="75" t="s">
        <v>133</v>
      </c>
      <c r="H41" s="115" t="s">
        <v>74</v>
      </c>
      <c r="I41" s="76" t="s">
        <v>134</v>
      </c>
      <c r="J41" s="48"/>
      <c r="N41" s="31" t="s">
        <v>1</v>
      </c>
      <c r="O41" s="31" t="s">
        <v>2</v>
      </c>
    </row>
    <row r="42" spans="1:23" x14ac:dyDescent="0.25">
      <c r="B42" s="95"/>
      <c r="C42" s="84"/>
      <c r="D42" s="96" t="s">
        <v>3</v>
      </c>
      <c r="E42" s="78">
        <f>SUM(E38,E40,E41)</f>
        <v>0</v>
      </c>
      <c r="F42" s="31"/>
      <c r="G42" s="39">
        <f>'Project Characteristics'!$C$27</f>
        <v>0</v>
      </c>
      <c r="H42" s="116" t="e">
        <f>SUM($E$12,$E$26,$E$32,$E$37,$E$42,$E$52,$E$60)</f>
        <v>#DIV/0!</v>
      </c>
      <c r="I42" s="39">
        <f>'Project Characteristics'!$C$28</f>
        <v>0</v>
      </c>
      <c r="J42" s="89"/>
      <c r="K42" s="31"/>
      <c r="L42" s="31"/>
      <c r="N42" s="77"/>
    </row>
    <row r="43" spans="1:23" x14ac:dyDescent="0.25">
      <c r="B43" s="95"/>
      <c r="C43" s="84"/>
      <c r="D43" s="96"/>
      <c r="E43" s="110"/>
      <c r="F43" s="31"/>
      <c r="G43" s="119"/>
      <c r="H43" s="149"/>
      <c r="I43" s="119"/>
      <c r="J43" s="89"/>
      <c r="K43" s="31"/>
      <c r="L43" s="31"/>
      <c r="N43" s="77"/>
    </row>
    <row r="44" spans="1:23" x14ac:dyDescent="0.25">
      <c r="B44" s="175" t="s">
        <v>37</v>
      </c>
      <c r="C44" s="175"/>
      <c r="D44" s="175"/>
      <c r="E44" s="175"/>
      <c r="F44" s="49"/>
      <c r="G44" s="87"/>
      <c r="H44" s="49"/>
      <c r="I44" s="91"/>
      <c r="J44" s="91"/>
      <c r="K44" s="49"/>
      <c r="L44" s="92"/>
    </row>
    <row r="45" spans="1:23" x14ac:dyDescent="0.25">
      <c r="B45" s="93" t="s">
        <v>11</v>
      </c>
      <c r="C45" s="93" t="s">
        <v>10</v>
      </c>
      <c r="D45" s="94" t="s">
        <v>21</v>
      </c>
      <c r="E45" s="94" t="s">
        <v>0</v>
      </c>
      <c r="F45" s="31"/>
      <c r="G45" s="84"/>
      <c r="H45" s="31"/>
      <c r="I45" s="95"/>
      <c r="J45" s="95"/>
      <c r="K45" s="31"/>
      <c r="L45" s="31"/>
      <c r="U45" s="22"/>
      <c r="V45" s="22"/>
      <c r="W45" s="22"/>
    </row>
    <row r="46" spans="1:23" ht="15" customHeight="1" x14ac:dyDescent="0.25">
      <c r="A46" s="52"/>
      <c r="B46" s="188" t="s">
        <v>38</v>
      </c>
      <c r="C46" s="104" t="s">
        <v>64</v>
      </c>
      <c r="D46" s="45"/>
      <c r="E46" s="54">
        <f>IF(AND(D46=N46,D47=N47),2,IF(AND(D46=N46,D47=O47),4,IF(AND(D46=N46,D47=P47),6,IF(AND(D46=N46,D47=Q47),8,IF(D46=O46,0,IF(D46="",0,IF(D47="",0)))))))</f>
        <v>0</v>
      </c>
      <c r="G46" s="84"/>
      <c r="H46" s="31"/>
      <c r="I46" s="95"/>
      <c r="J46" s="95"/>
      <c r="K46" s="31"/>
      <c r="L46" s="31"/>
      <c r="N46" s="31" t="s">
        <v>1</v>
      </c>
      <c r="O46" s="31" t="s">
        <v>2</v>
      </c>
      <c r="U46" s="22"/>
      <c r="V46" s="22"/>
      <c r="W46" s="22"/>
    </row>
    <row r="47" spans="1:23" x14ac:dyDescent="0.25">
      <c r="A47" s="52"/>
      <c r="B47" s="189"/>
      <c r="C47" s="72" t="s">
        <v>53</v>
      </c>
      <c r="D47" s="46"/>
      <c r="E47" s="105"/>
      <c r="F47" s="31"/>
      <c r="G47" s="84"/>
      <c r="H47" s="31"/>
      <c r="I47" s="95"/>
      <c r="J47" s="95"/>
      <c r="K47" s="31"/>
      <c r="L47" s="31"/>
      <c r="N47" s="77" t="s">
        <v>54</v>
      </c>
      <c r="O47" s="31" t="s">
        <v>55</v>
      </c>
      <c r="P47" s="31" t="s">
        <v>56</v>
      </c>
      <c r="Q47" s="31" t="s">
        <v>57</v>
      </c>
      <c r="U47" s="22"/>
      <c r="V47" s="22"/>
      <c r="W47" s="22"/>
    </row>
    <row r="48" spans="1:23" x14ac:dyDescent="0.25">
      <c r="A48" s="52"/>
      <c r="B48" s="181" t="s">
        <v>39</v>
      </c>
      <c r="C48" s="106" t="s">
        <v>40</v>
      </c>
      <c r="D48" s="45"/>
      <c r="E48" s="54">
        <f>IF(AND(D48=N48,D49=N49),7,IF(AND(D48=N48,D49=O49),14,IF(D48=O48,0,IF(D48=N48,0,IF(D48="",0)))))</f>
        <v>0</v>
      </c>
      <c r="I48" s="48"/>
      <c r="J48" s="48"/>
      <c r="L48" s="31"/>
      <c r="N48" s="31" t="s">
        <v>1</v>
      </c>
      <c r="O48" s="31" t="s">
        <v>2</v>
      </c>
      <c r="U48" s="22"/>
      <c r="V48" s="22"/>
      <c r="W48" s="22"/>
    </row>
    <row r="49" spans="1:23" x14ac:dyDescent="0.25">
      <c r="A49" s="52"/>
      <c r="B49" s="182"/>
      <c r="C49" s="72" t="s">
        <v>53</v>
      </c>
      <c r="D49" s="46"/>
      <c r="E49" s="107"/>
      <c r="H49" s="86"/>
      <c r="I49" s="87"/>
      <c r="J49" s="87"/>
      <c r="L49" s="31"/>
      <c r="N49" s="77" t="s">
        <v>54</v>
      </c>
      <c r="O49" s="31" t="s">
        <v>55</v>
      </c>
      <c r="U49" s="22"/>
      <c r="V49" s="22"/>
      <c r="W49" s="22"/>
    </row>
    <row r="50" spans="1:23" x14ac:dyDescent="0.25">
      <c r="A50" s="52"/>
      <c r="B50" s="181" t="s">
        <v>82</v>
      </c>
      <c r="C50" s="106" t="s">
        <v>83</v>
      </c>
      <c r="D50" s="45"/>
      <c r="E50" s="54">
        <f>IF(AND(D50=N50,D51=N51),1,IF(AND(D50=N50,D51=O51),2,IF(AND(D50=N50,D51=P51),3,IF(AND(D50=N50,D51=Q51),4,IF(AND(D50=N50,D51=R51),5,IF(AND(D50=N50,D51=S51),6,IF(AND(D50=N50,D51=T51),7,IF(D50=O50,0,IF(D50="",0,IF(D17="",0))))))))))</f>
        <v>0</v>
      </c>
      <c r="I50" s="48"/>
      <c r="J50" s="48"/>
      <c r="L50" s="31"/>
      <c r="N50" s="31" t="s">
        <v>1</v>
      </c>
      <c r="O50" s="31" t="s">
        <v>2</v>
      </c>
      <c r="U50" s="22"/>
      <c r="V50" s="22"/>
      <c r="W50" s="22"/>
    </row>
    <row r="51" spans="1:23" ht="30" x14ac:dyDescent="0.25">
      <c r="A51" s="52"/>
      <c r="B51" s="182"/>
      <c r="C51" s="72" t="s">
        <v>53</v>
      </c>
      <c r="D51" s="74" t="str">
        <f>IF('Project Characteristics'!C25&lt;100000,N51,IF(AND('Project Characteristics'!C25&gt;=100000,'Project Characteristics'!C25&lt;200000),O51,IF(AND('Project Characteristics'!C25&gt;=200000,'Project Characteristics'!C25&lt;300000),P51,IF(AND('Project Characteristics'!C25&gt;=300000,'Project Characteristics'!C25&lt;400000),Q51,IF(AND('Project Characteristics'!C25&gt;=400000,'Project Characteristics'!C25&lt;500000),R51,IF(AND('Project Characteristics'!C25&gt;=500000,'Project Characteristics'!C25&lt;600000),S51,IF('Project Characteristics'!C25&gt;=600000,T51,)))))))</f>
        <v>Option a</v>
      </c>
      <c r="E51" s="107"/>
      <c r="G51" s="75" t="s">
        <v>133</v>
      </c>
      <c r="H51" s="115" t="s">
        <v>74</v>
      </c>
      <c r="I51" s="76" t="s">
        <v>134</v>
      </c>
      <c r="J51" s="117"/>
      <c r="L51" s="31"/>
      <c r="N51" s="77" t="s">
        <v>54</v>
      </c>
      <c r="O51" s="31" t="s">
        <v>55</v>
      </c>
      <c r="P51" s="31" t="s">
        <v>56</v>
      </c>
      <c r="Q51" s="31" t="s">
        <v>57</v>
      </c>
      <c r="R51" s="31" t="s">
        <v>58</v>
      </c>
      <c r="S51" s="31" t="s">
        <v>59</v>
      </c>
      <c r="T51" s="31" t="s">
        <v>84</v>
      </c>
      <c r="U51" s="22"/>
      <c r="V51" s="22"/>
      <c r="W51" s="22"/>
    </row>
    <row r="52" spans="1:23" x14ac:dyDescent="0.25">
      <c r="B52" s="95"/>
      <c r="C52" s="84"/>
      <c r="D52" s="96" t="s">
        <v>3</v>
      </c>
      <c r="E52" s="78">
        <f>E46+IF(SUM(E48,E50)&gt;=14,14,IF(SUM(E48,E50)&lt;14,SUM(E48,E50)))</f>
        <v>0</v>
      </c>
      <c r="G52" s="39">
        <f>'Project Characteristics'!$C$27</f>
        <v>0</v>
      </c>
      <c r="H52" s="116" t="e">
        <f>SUM($E$12,$E$26,$E$32,$E$37,$E$42,$E$52,$E$60)</f>
        <v>#DIV/0!</v>
      </c>
      <c r="I52" s="40">
        <f>'Project Characteristics'!$C$28</f>
        <v>0</v>
      </c>
      <c r="J52" s="118"/>
      <c r="L52" s="31"/>
      <c r="U52" s="22"/>
      <c r="V52" s="22"/>
      <c r="W52" s="22"/>
    </row>
    <row r="53" spans="1:23" x14ac:dyDescent="0.25">
      <c r="C53" s="97"/>
      <c r="D53" s="98"/>
      <c r="I53" s="90"/>
      <c r="J53" s="48"/>
      <c r="U53" s="22"/>
      <c r="V53" s="22"/>
      <c r="W53" s="22"/>
    </row>
    <row r="54" spans="1:23" x14ac:dyDescent="0.25">
      <c r="B54" s="175" t="s">
        <v>50</v>
      </c>
      <c r="C54" s="175"/>
      <c r="D54" s="175"/>
      <c r="E54" s="175"/>
      <c r="F54" s="49"/>
      <c r="G54" s="87"/>
      <c r="I54" s="48"/>
      <c r="J54" s="91"/>
      <c r="K54" s="49"/>
      <c r="L54" s="49"/>
      <c r="U54" s="22"/>
      <c r="V54" s="22"/>
      <c r="W54" s="22"/>
    </row>
    <row r="55" spans="1:23" x14ac:dyDescent="0.25">
      <c r="B55" s="93" t="s">
        <v>11</v>
      </c>
      <c r="C55" s="93" t="s">
        <v>10</v>
      </c>
      <c r="D55" s="94" t="s">
        <v>21</v>
      </c>
      <c r="E55" s="94" t="s">
        <v>0</v>
      </c>
      <c r="F55" s="31"/>
      <c r="G55" s="114"/>
      <c r="H55" s="31"/>
      <c r="I55" s="95"/>
      <c r="J55" s="95"/>
      <c r="K55" s="31"/>
      <c r="L55" s="31"/>
      <c r="U55" s="22"/>
      <c r="V55" s="22"/>
      <c r="W55" s="22"/>
    </row>
    <row r="56" spans="1:23" x14ac:dyDescent="0.25">
      <c r="A56" s="52"/>
      <c r="B56" s="103" t="s">
        <v>65</v>
      </c>
      <c r="C56" s="100" t="s">
        <v>26</v>
      </c>
      <c r="D56" s="44"/>
      <c r="E56" s="63">
        <f>IF(D56=N56,(1),(0))</f>
        <v>0</v>
      </c>
      <c r="F56" s="31"/>
      <c r="G56" s="120"/>
      <c r="H56" s="31"/>
      <c r="I56" s="95"/>
      <c r="J56" s="95"/>
      <c r="K56" s="31"/>
      <c r="L56" s="31"/>
      <c r="N56" s="31" t="s">
        <v>1</v>
      </c>
      <c r="O56" s="31" t="s">
        <v>2</v>
      </c>
      <c r="U56" s="22"/>
      <c r="V56" s="22"/>
      <c r="W56" s="22"/>
    </row>
    <row r="57" spans="1:23" ht="30" x14ac:dyDescent="0.25">
      <c r="A57" s="52"/>
      <c r="B57" s="108" t="s">
        <v>66</v>
      </c>
      <c r="C57" s="109" t="s">
        <v>27</v>
      </c>
      <c r="D57" s="44"/>
      <c r="E57" s="63">
        <f>IF(D57=N57,(1),(0))</f>
        <v>0</v>
      </c>
      <c r="F57" s="31"/>
      <c r="G57" s="120"/>
      <c r="H57" s="31"/>
      <c r="I57" s="95"/>
      <c r="J57" s="95"/>
      <c r="K57" s="31"/>
      <c r="L57" s="31"/>
      <c r="N57" s="31" t="s">
        <v>1</v>
      </c>
      <c r="O57" s="31" t="s">
        <v>2</v>
      </c>
    </row>
    <row r="58" spans="1:23" ht="30" x14ac:dyDescent="0.25">
      <c r="A58" s="52"/>
      <c r="B58" s="181" t="s">
        <v>67</v>
      </c>
      <c r="C58" s="104" t="s">
        <v>36</v>
      </c>
      <c r="D58" s="45"/>
      <c r="E58" s="54">
        <f>IF(AND(D58=N58,D59=N59),1,IF(AND(D58=N58,D59=O59),2,IF(AND(D58=N58,D59=P59),3,IF(AND(D58=N58,D59=Q59),4,IF(D58=O58,0,IF(D58="",0,IF(D59="",0)))))))</f>
        <v>0</v>
      </c>
      <c r="F58" s="31"/>
      <c r="H58" s="31"/>
      <c r="I58" s="95"/>
      <c r="J58" s="95"/>
      <c r="K58" s="31"/>
      <c r="L58" s="31"/>
      <c r="N58" s="31" t="s">
        <v>1</v>
      </c>
      <c r="O58" s="31" t="s">
        <v>2</v>
      </c>
    </row>
    <row r="59" spans="1:23" ht="30" x14ac:dyDescent="0.25">
      <c r="A59" s="52"/>
      <c r="B59" s="182"/>
      <c r="C59" s="72" t="s">
        <v>53</v>
      </c>
      <c r="D59" s="46"/>
      <c r="E59" s="74"/>
      <c r="F59" s="31"/>
      <c r="G59" s="75" t="s">
        <v>133</v>
      </c>
      <c r="H59" s="115" t="s">
        <v>74</v>
      </c>
      <c r="I59" s="76" t="s">
        <v>134</v>
      </c>
      <c r="J59" s="95"/>
      <c r="K59" s="31"/>
      <c r="L59" s="31"/>
      <c r="N59" s="31" t="s">
        <v>54</v>
      </c>
      <c r="O59" s="31" t="s">
        <v>55</v>
      </c>
      <c r="P59" s="31" t="s">
        <v>56</v>
      </c>
      <c r="Q59" s="31" t="s">
        <v>57</v>
      </c>
    </row>
    <row r="60" spans="1:23" x14ac:dyDescent="0.25">
      <c r="B60" s="95"/>
      <c r="C60" s="84"/>
      <c r="D60" s="96" t="s">
        <v>3</v>
      </c>
      <c r="E60" s="88">
        <f>SUM(E56:E58)</f>
        <v>0</v>
      </c>
      <c r="F60" s="31"/>
      <c r="G60" s="39">
        <f>'Project Characteristics'!$C$27</f>
        <v>0</v>
      </c>
      <c r="H60" s="116" t="e">
        <f>SUM($E$12,$E$26,$E$32,$E$37,$E$42,$E$52,$E$60)</f>
        <v>#DIV/0!</v>
      </c>
      <c r="I60" s="40">
        <f>'Project Characteristics'!$C$28</f>
        <v>0</v>
      </c>
      <c r="J60" s="95"/>
      <c r="K60" s="31"/>
      <c r="L60" s="31"/>
    </row>
    <row r="61" spans="1:23" x14ac:dyDescent="0.25">
      <c r="B61" s="95"/>
      <c r="C61" s="84"/>
      <c r="D61" s="96"/>
      <c r="E61" s="110"/>
      <c r="F61" s="31"/>
      <c r="H61" s="31"/>
      <c r="I61" s="95"/>
      <c r="J61" s="95"/>
      <c r="K61" s="31"/>
      <c r="L61" s="31"/>
    </row>
    <row r="62" spans="1:23" x14ac:dyDescent="0.25">
      <c r="A62" s="22"/>
      <c r="G62" s="87"/>
      <c r="M62" s="22"/>
      <c r="N62" s="59"/>
      <c r="O62" s="59"/>
      <c r="P62" s="22"/>
      <c r="Q62" s="22"/>
      <c r="R62" s="22"/>
      <c r="S62" s="22"/>
      <c r="T62" s="22"/>
      <c r="U62" s="22"/>
      <c r="V62" s="22"/>
      <c r="W62" s="22"/>
    </row>
    <row r="63" spans="1:23" x14ac:dyDescent="0.25">
      <c r="A63" s="22"/>
      <c r="G63" s="119"/>
      <c r="M63" s="22"/>
      <c r="P63" s="22"/>
      <c r="Q63" s="22"/>
      <c r="R63" s="22"/>
      <c r="S63" s="22"/>
      <c r="T63" s="22"/>
      <c r="U63" s="22"/>
      <c r="V63" s="22"/>
      <c r="W63" s="22"/>
    </row>
    <row r="64" spans="1:23" x14ac:dyDescent="0.25">
      <c r="A64" s="22"/>
      <c r="M64" s="22"/>
      <c r="P64" s="22"/>
      <c r="Q64" s="22"/>
      <c r="R64" s="22"/>
      <c r="S64" s="22"/>
      <c r="T64" s="22"/>
      <c r="U64" s="22"/>
      <c r="V64" s="22"/>
      <c r="W64" s="22"/>
    </row>
    <row r="65" spans="1:23" x14ac:dyDescent="0.25">
      <c r="A65" s="22"/>
      <c r="M65" s="22"/>
      <c r="P65" s="22"/>
      <c r="Q65" s="22"/>
      <c r="R65" s="22"/>
      <c r="S65" s="22"/>
      <c r="T65" s="22"/>
      <c r="U65" s="22"/>
      <c r="V65" s="22"/>
      <c r="W65" s="22"/>
    </row>
    <row r="66" spans="1:23" x14ac:dyDescent="0.25">
      <c r="A66" s="22"/>
      <c r="G66" s="114"/>
      <c r="M66" s="22"/>
      <c r="P66" s="22"/>
      <c r="Q66" s="22"/>
      <c r="R66" s="22"/>
      <c r="S66" s="22"/>
      <c r="T66" s="22"/>
      <c r="U66" s="22"/>
      <c r="V66" s="22"/>
      <c r="W66" s="22"/>
    </row>
    <row r="67" spans="1:23" x14ac:dyDescent="0.25">
      <c r="A67" s="22"/>
      <c r="G67" s="84"/>
      <c r="M67" s="22"/>
      <c r="P67" s="22"/>
      <c r="Q67" s="22"/>
      <c r="R67" s="22"/>
      <c r="S67" s="22"/>
      <c r="T67" s="22"/>
      <c r="U67" s="22"/>
      <c r="V67" s="22"/>
      <c r="W67" s="22"/>
    </row>
    <row r="68" spans="1:23" x14ac:dyDescent="0.25">
      <c r="A68" s="22"/>
      <c r="G68" s="84"/>
      <c r="M68" s="22"/>
      <c r="P68" s="22"/>
      <c r="Q68" s="22"/>
      <c r="R68" s="22"/>
      <c r="S68" s="22"/>
      <c r="T68" s="22"/>
      <c r="U68" s="22"/>
      <c r="V68" s="22"/>
      <c r="W68" s="22"/>
    </row>
    <row r="69" spans="1:23" x14ac:dyDescent="0.25">
      <c r="A69" s="22"/>
      <c r="M69" s="22"/>
      <c r="P69" s="22"/>
      <c r="Q69" s="22"/>
      <c r="R69" s="22"/>
      <c r="S69" s="22"/>
      <c r="T69" s="22"/>
      <c r="U69" s="22"/>
      <c r="V69" s="22"/>
      <c r="W69" s="22"/>
    </row>
    <row r="70" spans="1:23" x14ac:dyDescent="0.25">
      <c r="A70" s="22"/>
      <c r="G70" s="87"/>
      <c r="M70" s="22"/>
      <c r="P70" s="22"/>
      <c r="Q70" s="22"/>
      <c r="R70" s="22"/>
      <c r="S70" s="22"/>
      <c r="T70" s="22"/>
      <c r="U70" s="22"/>
      <c r="V70" s="22"/>
      <c r="W70" s="22"/>
    </row>
    <row r="71" spans="1:23" x14ac:dyDescent="0.25">
      <c r="A71" s="22"/>
      <c r="G71" s="119"/>
      <c r="M71" s="22"/>
      <c r="P71" s="22"/>
      <c r="Q71" s="22"/>
      <c r="R71" s="22"/>
      <c r="S71" s="22"/>
      <c r="T71" s="22"/>
      <c r="U71" s="22"/>
      <c r="V71" s="22"/>
      <c r="W71" s="22"/>
    </row>
    <row r="72" spans="1:23" x14ac:dyDescent="0.25">
      <c r="A72" s="22"/>
      <c r="M72" s="22"/>
      <c r="P72" s="22"/>
      <c r="Q72" s="22"/>
      <c r="R72" s="22"/>
      <c r="S72" s="22"/>
      <c r="T72" s="22"/>
      <c r="U72" s="22"/>
      <c r="V72" s="22"/>
      <c r="W72" s="22"/>
    </row>
    <row r="73" spans="1:23" x14ac:dyDescent="0.25">
      <c r="A73" s="22"/>
      <c r="M73" s="22"/>
      <c r="P73" s="22"/>
      <c r="Q73" s="22"/>
      <c r="R73" s="22"/>
      <c r="S73" s="22"/>
      <c r="T73" s="22"/>
      <c r="U73" s="22"/>
      <c r="V73" s="22"/>
      <c r="W73" s="22"/>
    </row>
    <row r="74" spans="1:23" x14ac:dyDescent="0.25">
      <c r="A74" s="22"/>
      <c r="M74" s="22"/>
      <c r="P74" s="22"/>
      <c r="Q74" s="22"/>
      <c r="R74" s="22"/>
      <c r="S74" s="22"/>
      <c r="T74" s="22"/>
      <c r="U74" s="22"/>
      <c r="V74" s="22"/>
      <c r="W74" s="22"/>
    </row>
    <row r="75" spans="1:23" x14ac:dyDescent="0.25">
      <c r="A75" s="22"/>
      <c r="M75" s="22"/>
      <c r="P75" s="22"/>
      <c r="Q75" s="22"/>
      <c r="R75" s="22"/>
      <c r="S75" s="22"/>
      <c r="T75" s="22"/>
      <c r="U75" s="22"/>
      <c r="V75" s="22"/>
      <c r="W75" s="22"/>
    </row>
    <row r="76" spans="1:23" x14ac:dyDescent="0.25">
      <c r="A76" s="22"/>
      <c r="M76" s="22"/>
      <c r="P76" s="22"/>
      <c r="Q76" s="22"/>
      <c r="R76" s="22"/>
      <c r="S76" s="22"/>
      <c r="T76" s="22"/>
      <c r="U76" s="22"/>
      <c r="V76" s="22"/>
      <c r="W76" s="22"/>
    </row>
    <row r="77" spans="1:23" x14ac:dyDescent="0.25">
      <c r="A77" s="22"/>
      <c r="M77" s="22"/>
      <c r="N77" s="59"/>
      <c r="O77" s="59"/>
      <c r="P77" s="22"/>
      <c r="Q77" s="22"/>
      <c r="R77" s="22"/>
      <c r="S77" s="22"/>
      <c r="T77" s="22"/>
      <c r="U77" s="22"/>
      <c r="V77" s="22"/>
      <c r="W77" s="22"/>
    </row>
    <row r="78" spans="1:23" x14ac:dyDescent="0.25">
      <c r="M78" s="112"/>
    </row>
    <row r="79" spans="1:23" hidden="1" x14ac:dyDescent="0.25">
      <c r="N79" s="112"/>
      <c r="O79" s="112"/>
      <c r="P79" s="112"/>
    </row>
    <row r="80" spans="1:23" hidden="1" x14ac:dyDescent="0.25"/>
    <row r="81" spans="1:24" hidden="1" x14ac:dyDescent="0.25"/>
    <row r="82" spans="1:24" hidden="1" x14ac:dyDescent="0.25">
      <c r="X82" s="31"/>
    </row>
    <row r="83" spans="1:24" hidden="1" x14ac:dyDescent="0.25">
      <c r="X83" s="31"/>
    </row>
    <row r="84" spans="1:24" hidden="1" x14ac:dyDescent="0.25"/>
    <row r="85" spans="1:24" hidden="1" x14ac:dyDescent="0.25">
      <c r="N85" s="59"/>
      <c r="O85" s="59"/>
      <c r="P85" s="22"/>
      <c r="Q85" s="22"/>
      <c r="R85" s="22"/>
      <c r="S85" s="22"/>
      <c r="T85" s="22"/>
      <c r="U85" s="22"/>
      <c r="V85" s="22"/>
      <c r="W85" s="22"/>
    </row>
    <row r="86" spans="1:24" hidden="1" x14ac:dyDescent="0.25">
      <c r="M86" s="59"/>
      <c r="P86" s="22"/>
      <c r="Q86" s="22"/>
      <c r="R86" s="22"/>
      <c r="S86" s="22"/>
      <c r="T86" s="22"/>
      <c r="U86" s="22"/>
      <c r="V86" s="22"/>
      <c r="W86" s="22"/>
    </row>
    <row r="87" spans="1:24" hidden="1" x14ac:dyDescent="0.25">
      <c r="M87" s="22"/>
      <c r="N87" s="59"/>
      <c r="O87" s="59"/>
    </row>
    <row r="88" spans="1:24" hidden="1" x14ac:dyDescent="0.25">
      <c r="M88" s="112"/>
      <c r="N88" s="22"/>
      <c r="O88" s="22"/>
    </row>
    <row r="89" spans="1:24" hidden="1" x14ac:dyDescent="0.25">
      <c r="M89" s="22"/>
      <c r="N89" s="112"/>
      <c r="O89" s="112"/>
    </row>
    <row r="90" spans="1:24" hidden="1" x14ac:dyDescent="0.25">
      <c r="M90" s="22"/>
      <c r="N90" s="22"/>
      <c r="O90" s="22"/>
    </row>
    <row r="91" spans="1:24" hidden="1" x14ac:dyDescent="0.25">
      <c r="N91" s="22"/>
      <c r="O91" s="22"/>
    </row>
    <row r="92" spans="1:24" hidden="1" x14ac:dyDescent="0.25"/>
    <row r="93" spans="1:24" hidden="1" x14ac:dyDescent="0.25">
      <c r="A93" s="22"/>
      <c r="N93" s="59"/>
      <c r="O93" s="59"/>
      <c r="Q93" s="22"/>
      <c r="R93" s="22"/>
      <c r="S93" s="22"/>
      <c r="T93" s="22"/>
      <c r="U93" s="22"/>
      <c r="V93" s="22"/>
      <c r="W93" s="22"/>
    </row>
    <row r="94" spans="1:24" hidden="1" x14ac:dyDescent="0.25">
      <c r="A94" s="22"/>
      <c r="N94" s="59"/>
      <c r="O94" s="59"/>
      <c r="Q94" s="22"/>
      <c r="R94" s="22"/>
      <c r="S94" s="22"/>
      <c r="T94" s="22"/>
      <c r="U94" s="22"/>
      <c r="V94" s="22"/>
      <c r="W94" s="22"/>
    </row>
    <row r="95" spans="1:24" hidden="1" x14ac:dyDescent="0.25">
      <c r="A95" s="22"/>
      <c r="Q95" s="22"/>
      <c r="R95" s="22"/>
      <c r="S95" s="22"/>
      <c r="T95" s="22"/>
      <c r="U95" s="22"/>
      <c r="V95" s="22"/>
      <c r="W95" s="22"/>
    </row>
    <row r="96" spans="1:24" hidden="1" x14ac:dyDescent="0.25">
      <c r="A96" s="22"/>
      <c r="Q96" s="22"/>
      <c r="R96" s="22"/>
      <c r="S96" s="22"/>
      <c r="T96" s="22"/>
      <c r="U96" s="22"/>
      <c r="V96" s="22"/>
      <c r="W96" s="22"/>
    </row>
    <row r="97" spans="1:23" hidden="1" x14ac:dyDescent="0.25">
      <c r="A97" s="22"/>
      <c r="Q97" s="22"/>
      <c r="R97" s="22"/>
      <c r="S97" s="22"/>
      <c r="T97" s="22"/>
      <c r="U97" s="22"/>
      <c r="V97" s="22"/>
      <c r="W97" s="22"/>
    </row>
    <row r="98" spans="1:23" hidden="1" x14ac:dyDescent="0.25">
      <c r="A98" s="22"/>
      <c r="Q98" s="22"/>
      <c r="R98" s="22"/>
      <c r="S98" s="22"/>
      <c r="T98" s="22"/>
      <c r="U98" s="22"/>
      <c r="V98" s="22"/>
      <c r="W98" s="22"/>
    </row>
    <row r="99" spans="1:23" hidden="1" x14ac:dyDescent="0.25">
      <c r="A99" s="22"/>
      <c r="Q99" s="22"/>
      <c r="R99" s="22"/>
      <c r="S99" s="22"/>
      <c r="T99" s="22"/>
      <c r="U99" s="22"/>
      <c r="V99" s="22"/>
      <c r="W99" s="22"/>
    </row>
    <row r="100" spans="1:23" hidden="1" x14ac:dyDescent="0.25">
      <c r="A100" s="22"/>
      <c r="Q100" s="22"/>
      <c r="R100" s="22"/>
      <c r="S100" s="22"/>
      <c r="T100" s="22"/>
      <c r="U100" s="22"/>
      <c r="V100" s="22"/>
      <c r="W100" s="22"/>
    </row>
    <row r="101" spans="1:23" hidden="1" x14ac:dyDescent="0.25">
      <c r="A101" s="22"/>
      <c r="Q101" s="22"/>
      <c r="R101" s="22"/>
      <c r="S101" s="22"/>
      <c r="T101" s="22"/>
      <c r="U101" s="22"/>
      <c r="V101" s="22"/>
      <c r="W101" s="22"/>
    </row>
    <row r="102" spans="1:23" hidden="1" x14ac:dyDescent="0.25">
      <c r="A102" s="22"/>
      <c r="Q102" s="22"/>
      <c r="R102" s="22"/>
      <c r="S102" s="22"/>
      <c r="T102" s="22"/>
      <c r="U102" s="22"/>
      <c r="V102" s="22"/>
      <c r="W102" s="22"/>
    </row>
    <row r="103" spans="1:23" hidden="1" x14ac:dyDescent="0.25">
      <c r="A103" s="22"/>
      <c r="Q103" s="22"/>
      <c r="R103" s="22"/>
      <c r="S103" s="22"/>
      <c r="T103" s="22"/>
      <c r="U103" s="22"/>
      <c r="V103" s="22"/>
      <c r="W103" s="22"/>
    </row>
    <row r="104" spans="1:23" hidden="1" x14ac:dyDescent="0.25">
      <c r="A104" s="22"/>
      <c r="Q104" s="22"/>
      <c r="R104" s="22"/>
      <c r="S104" s="22"/>
      <c r="T104" s="22"/>
      <c r="U104" s="22"/>
      <c r="V104" s="22"/>
      <c r="W104" s="22"/>
    </row>
    <row r="105" spans="1:23" hidden="1" x14ac:dyDescent="0.25">
      <c r="A105" s="22"/>
      <c r="M105" s="113"/>
      <c r="Q105" s="22"/>
      <c r="R105" s="22"/>
      <c r="S105" s="22"/>
      <c r="T105" s="22"/>
      <c r="U105" s="22"/>
      <c r="V105" s="22"/>
      <c r="W105" s="22"/>
    </row>
    <row r="106" spans="1:23" hidden="1" x14ac:dyDescent="0.25">
      <c r="A106" s="22"/>
      <c r="M106" s="113"/>
      <c r="N106" s="113"/>
      <c r="O106" s="113"/>
      <c r="P106" s="113"/>
      <c r="Q106" s="22"/>
      <c r="R106" s="22"/>
      <c r="S106" s="22"/>
      <c r="T106" s="22"/>
      <c r="U106" s="22"/>
      <c r="V106" s="22"/>
      <c r="W106" s="22"/>
    </row>
    <row r="107" spans="1:23" hidden="1" x14ac:dyDescent="0.25">
      <c r="A107" s="22"/>
      <c r="M107" s="113"/>
      <c r="N107" s="112"/>
      <c r="O107" s="112"/>
      <c r="P107" s="112"/>
      <c r="Q107" s="22"/>
      <c r="R107" s="22"/>
      <c r="S107" s="22"/>
      <c r="T107" s="22"/>
      <c r="U107" s="22"/>
      <c r="V107" s="22"/>
      <c r="W107" s="22"/>
    </row>
    <row r="108" spans="1:23" hidden="1" x14ac:dyDescent="0.25">
      <c r="A108" s="22"/>
      <c r="M108" s="113"/>
      <c r="N108" s="113"/>
      <c r="O108" s="113"/>
      <c r="P108" s="113"/>
      <c r="Q108" s="22"/>
      <c r="R108" s="22"/>
      <c r="S108" s="22"/>
      <c r="T108" s="22"/>
      <c r="U108" s="22"/>
      <c r="V108" s="22"/>
      <c r="W108" s="22"/>
    </row>
    <row r="109" spans="1:23" hidden="1" x14ac:dyDescent="0.25">
      <c r="A109" s="22"/>
      <c r="N109" s="112"/>
      <c r="O109" s="112"/>
      <c r="P109" s="112"/>
      <c r="Q109" s="22"/>
      <c r="R109" s="22"/>
      <c r="S109" s="22"/>
      <c r="T109" s="22"/>
      <c r="U109" s="22"/>
      <c r="V109" s="22"/>
      <c r="W109" s="22"/>
    </row>
    <row r="110" spans="1:23" hidden="1" x14ac:dyDescent="0.25">
      <c r="A110" s="22"/>
      <c r="P110" s="112"/>
      <c r="Q110" s="22"/>
      <c r="R110" s="22"/>
      <c r="S110" s="22"/>
      <c r="T110" s="22"/>
      <c r="U110" s="22"/>
      <c r="V110" s="22"/>
      <c r="W110" s="22"/>
    </row>
    <row r="111" spans="1:23" hidden="1" x14ac:dyDescent="0.25">
      <c r="A111" s="22"/>
      <c r="Q111" s="22"/>
      <c r="R111" s="22"/>
      <c r="S111" s="22"/>
      <c r="T111" s="22"/>
      <c r="U111" s="22"/>
      <c r="V111" s="22"/>
      <c r="W111" s="22"/>
    </row>
    <row r="112" spans="1:23" hidden="1" x14ac:dyDescent="0.25">
      <c r="A112" s="22"/>
      <c r="Q112" s="22"/>
      <c r="R112" s="22"/>
      <c r="S112" s="22"/>
      <c r="T112" s="22"/>
      <c r="U112" s="22"/>
      <c r="V112" s="22"/>
      <c r="W112" s="22"/>
    </row>
    <row r="113" spans="1:23" hidden="1" x14ac:dyDescent="0.25">
      <c r="A113" s="22"/>
      <c r="Q113" s="22"/>
      <c r="R113" s="22"/>
      <c r="S113" s="22"/>
      <c r="T113" s="22"/>
      <c r="U113" s="22"/>
      <c r="V113" s="22"/>
      <c r="W113" s="22"/>
    </row>
    <row r="114" spans="1:23" hidden="1" x14ac:dyDescent="0.25">
      <c r="A114" s="22"/>
      <c r="Q114" s="22"/>
      <c r="R114" s="22"/>
      <c r="S114" s="22"/>
      <c r="T114" s="22"/>
      <c r="U114" s="22"/>
      <c r="V114" s="22"/>
      <c r="W114" s="22"/>
    </row>
    <row r="115" spans="1:23" hidden="1" x14ac:dyDescent="0.25">
      <c r="A115" s="22"/>
      <c r="Q115" s="22"/>
      <c r="R115" s="22"/>
      <c r="S115" s="22"/>
      <c r="T115" s="22"/>
      <c r="U115" s="22"/>
      <c r="V115" s="22"/>
      <c r="W115" s="22"/>
    </row>
    <row r="116" spans="1:23" hidden="1" x14ac:dyDescent="0.25">
      <c r="A116" s="22"/>
      <c r="N116" s="59"/>
      <c r="O116" s="59"/>
      <c r="Q116" s="22"/>
      <c r="R116" s="22"/>
      <c r="S116" s="22"/>
      <c r="T116" s="22"/>
      <c r="U116" s="22"/>
      <c r="V116" s="22"/>
      <c r="W116" s="22"/>
    </row>
    <row r="117" spans="1:23" hidden="1" x14ac:dyDescent="0.25">
      <c r="A117" s="22"/>
      <c r="Q117" s="22"/>
      <c r="R117" s="22"/>
      <c r="S117" s="22"/>
      <c r="T117" s="22"/>
      <c r="U117" s="22"/>
      <c r="V117" s="22"/>
      <c r="W117" s="22"/>
    </row>
    <row r="118" spans="1:23" hidden="1" x14ac:dyDescent="0.25">
      <c r="A118" s="22"/>
      <c r="Q118" s="22"/>
      <c r="R118" s="22"/>
      <c r="S118" s="22"/>
      <c r="T118" s="22"/>
      <c r="U118" s="22"/>
      <c r="V118" s="22"/>
      <c r="W118" s="22"/>
    </row>
    <row r="119" spans="1:23" hidden="1" x14ac:dyDescent="0.25">
      <c r="A119" s="22"/>
      <c r="M119" s="59"/>
      <c r="Q119" s="22"/>
      <c r="R119" s="22"/>
      <c r="S119" s="22"/>
      <c r="T119" s="22"/>
      <c r="U119" s="22"/>
      <c r="V119" s="22"/>
      <c r="W119" s="22"/>
    </row>
    <row r="120" spans="1:23" hidden="1" x14ac:dyDescent="0.25">
      <c r="A120" s="22"/>
      <c r="M120" s="112"/>
      <c r="N120" s="59"/>
      <c r="O120" s="59"/>
      <c r="Q120" s="22"/>
      <c r="R120" s="22"/>
      <c r="S120" s="22"/>
      <c r="T120" s="22"/>
      <c r="U120" s="22"/>
      <c r="V120" s="22"/>
      <c r="W120" s="22"/>
    </row>
    <row r="121" spans="1:23" hidden="1" x14ac:dyDescent="0.25">
      <c r="A121" s="22"/>
      <c r="N121" s="112"/>
      <c r="O121" s="112"/>
      <c r="P121" s="112"/>
      <c r="Q121" s="22"/>
      <c r="R121" s="22"/>
      <c r="S121" s="22"/>
      <c r="T121" s="22"/>
      <c r="U121" s="22"/>
      <c r="V121" s="22"/>
      <c r="W121" s="22"/>
    </row>
    <row r="122" spans="1:23" hidden="1" x14ac:dyDescent="0.25">
      <c r="A122" s="22"/>
      <c r="P122" s="112"/>
      <c r="Q122" s="22"/>
      <c r="R122" s="22"/>
      <c r="S122" s="22"/>
      <c r="T122" s="22"/>
      <c r="U122" s="22"/>
      <c r="V122" s="22"/>
      <c r="W122" s="22"/>
    </row>
    <row r="123" spans="1:23" hidden="1" x14ac:dyDescent="0.25">
      <c r="A123" s="22"/>
      <c r="P123" s="112"/>
      <c r="Q123" s="22"/>
      <c r="R123" s="22"/>
      <c r="S123" s="22"/>
      <c r="T123" s="22"/>
      <c r="U123" s="22"/>
      <c r="V123" s="22"/>
      <c r="W123" s="22"/>
    </row>
    <row r="124" spans="1:23" hidden="1" x14ac:dyDescent="0.25">
      <c r="A124" s="22"/>
      <c r="P124" s="112"/>
      <c r="Q124" s="22"/>
      <c r="R124" s="22"/>
      <c r="S124" s="22"/>
      <c r="T124" s="22"/>
      <c r="U124" s="22"/>
      <c r="V124" s="22"/>
      <c r="W124" s="22"/>
    </row>
    <row r="125" spans="1:23" hidden="1" x14ac:dyDescent="0.25">
      <c r="A125" s="22"/>
      <c r="P125" s="112"/>
      <c r="Q125" s="22"/>
      <c r="R125" s="22"/>
      <c r="S125" s="22"/>
      <c r="T125" s="22"/>
      <c r="U125" s="22"/>
      <c r="V125" s="22"/>
      <c r="W125" s="22"/>
    </row>
    <row r="126" spans="1:23" hidden="1" x14ac:dyDescent="0.25">
      <c r="A126" s="22"/>
      <c r="M126" s="112"/>
      <c r="Q126" s="22"/>
      <c r="R126" s="22"/>
      <c r="S126" s="22"/>
      <c r="T126" s="22"/>
      <c r="U126" s="22"/>
      <c r="V126" s="22"/>
      <c r="W126" s="22"/>
    </row>
    <row r="127" spans="1:23" hidden="1" x14ac:dyDescent="0.25">
      <c r="A127" s="22"/>
      <c r="N127" s="112"/>
      <c r="O127" s="112"/>
      <c r="P127" s="112"/>
      <c r="Q127" s="22"/>
      <c r="R127" s="22"/>
      <c r="S127" s="22"/>
      <c r="T127" s="22"/>
      <c r="U127" s="22"/>
      <c r="V127" s="22"/>
      <c r="W127" s="22"/>
    </row>
    <row r="128" spans="1:23" hidden="1" x14ac:dyDescent="0.25"/>
    <row r="129" spans="1:23" hidden="1" x14ac:dyDescent="0.25"/>
    <row r="130" spans="1:23" hidden="1" x14ac:dyDescent="0.25"/>
    <row r="131" spans="1:23" hidden="1" x14ac:dyDescent="0.25"/>
    <row r="132" spans="1:23" hidden="1" x14ac:dyDescent="0.25"/>
    <row r="133" spans="1:23" hidden="1" x14ac:dyDescent="0.25"/>
    <row r="134" spans="1:23" hidden="1" x14ac:dyDescent="0.25"/>
    <row r="135" spans="1:23" hidden="1" x14ac:dyDescent="0.25"/>
    <row r="136" spans="1:23" hidden="1" x14ac:dyDescent="0.25"/>
    <row r="137" spans="1:23" hidden="1" x14ac:dyDescent="0.25">
      <c r="A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 spans="1:23" hidden="1" x14ac:dyDescent="0.25">
      <c r="A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 spans="1:23" hidden="1" x14ac:dyDescent="0.25">
      <c r="A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 spans="1:23" hidden="1" x14ac:dyDescent="0.25">
      <c r="A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 spans="1:23" hidden="1" x14ac:dyDescent="0.25">
      <c r="A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 spans="1:23" hidden="1" x14ac:dyDescent="0.25">
      <c r="A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 spans="1:23" hidden="1" x14ac:dyDescent="0.25">
      <c r="A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 spans="1:23" hidden="1" x14ac:dyDescent="0.25">
      <c r="A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 spans="1:23" hidden="1" x14ac:dyDescent="0.25">
      <c r="A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 spans="1:23" hidden="1" x14ac:dyDescent="0.25">
      <c r="A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 spans="1:23" hidden="1" x14ac:dyDescent="0.25"/>
    <row r="148" spans="1:23" hidden="1" x14ac:dyDescent="0.25"/>
    <row r="149" spans="1:23" hidden="1" x14ac:dyDescent="0.25"/>
    <row r="150" spans="1:23" x14ac:dyDescent="0.25"/>
    <row r="151" spans="1:23" x14ac:dyDescent="0.25"/>
    <row r="152" spans="1:23" x14ac:dyDescent="0.25"/>
    <row r="153" spans="1:23" x14ac:dyDescent="0.25"/>
    <row r="154" spans="1:23" x14ac:dyDescent="0.25"/>
    <row r="155" spans="1:23" x14ac:dyDescent="0.25"/>
    <row r="156" spans="1:23" x14ac:dyDescent="0.25"/>
    <row r="157" spans="1:23" x14ac:dyDescent="0.25"/>
    <row r="158" spans="1:23" x14ac:dyDescent="0.25"/>
    <row r="159" spans="1:23" x14ac:dyDescent="0.25"/>
    <row r="160" spans="1:23" x14ac:dyDescent="0.25"/>
    <row r="161" x14ac:dyDescent="0.25"/>
    <row r="162" x14ac:dyDescent="0.25"/>
  </sheetData>
  <sheetProtection password="DD3F" sheet="1" objects="1" scenarios="1"/>
  <mergeCells count="19">
    <mergeCell ref="H3:I3"/>
    <mergeCell ref="H4:I5"/>
    <mergeCell ref="B58:B59"/>
    <mergeCell ref="B34:E34"/>
    <mergeCell ref="B44:E44"/>
    <mergeCell ref="B48:B49"/>
    <mergeCell ref="B46:B47"/>
    <mergeCell ref="B50:B51"/>
    <mergeCell ref="B54:E54"/>
    <mergeCell ref="B30:B31"/>
    <mergeCell ref="B18:B19"/>
    <mergeCell ref="B21:B22"/>
    <mergeCell ref="B28:E28"/>
    <mergeCell ref="B39:E39"/>
    <mergeCell ref="B1:E1"/>
    <mergeCell ref="B3:B5"/>
    <mergeCell ref="B8:B11"/>
    <mergeCell ref="B14:E14"/>
    <mergeCell ref="B16:B17"/>
  </mergeCells>
  <dataValidations count="67">
    <dataValidation type="list" allowBlank="1" showInputMessage="1" showErrorMessage="1" sqref="D59">
      <formula1>$N$59:$Q$59</formula1>
    </dataValidation>
    <dataValidation type="list" allowBlank="1" showInputMessage="1" showErrorMessage="1" sqref="D50 D48">
      <formula1>$N$50:$O$50</formula1>
    </dataValidation>
    <dataValidation type="list" allowBlank="1" showInputMessage="1" showErrorMessage="1" sqref="D47">
      <formula1>$N$47:$Q$47</formula1>
    </dataValidation>
    <dataValidation type="list" allowBlank="1" showInputMessage="1" showErrorMessage="1" sqref="D46">
      <formula1>$N$46:$O$46</formula1>
    </dataValidation>
    <dataValidation type="list" allowBlank="1" showInputMessage="1" showErrorMessage="1" sqref="D36">
      <formula1>$N$36:$O$36</formula1>
    </dataValidation>
    <dataValidation type="list" allowBlank="1" showInputMessage="1" showErrorMessage="1" sqref="D30">
      <formula1>$N$30:$O$30</formula1>
    </dataValidation>
    <dataValidation type="list" allowBlank="1" showInputMessage="1" showErrorMessage="1" sqref="D25">
      <formula1>$N$25:$O$25</formula1>
    </dataValidation>
    <dataValidation type="list" allowBlank="1" showInputMessage="1" showErrorMessage="1" sqref="D24">
      <formula1>$N$24:$O$24</formula1>
    </dataValidation>
    <dataValidation type="list" allowBlank="1" showInputMessage="1" showErrorMessage="1" sqref="D23">
      <formula1>$N$23:$O$23</formula1>
    </dataValidation>
    <dataValidation type="list" allowBlank="1" showInputMessage="1" showErrorMessage="1" sqref="D21">
      <formula1>$N$21:$O$21</formula1>
    </dataValidation>
    <dataValidation type="list" allowBlank="1" showInputMessage="1" showErrorMessage="1" sqref="D19">
      <formula1>$N$19:$Q$19</formula1>
    </dataValidation>
    <dataValidation type="list" allowBlank="1" showInputMessage="1" showErrorMessage="1" sqref="D17">
      <formula1>$N$17:$O$17</formula1>
    </dataValidation>
    <dataValidation type="list" allowBlank="1" showInputMessage="1" showErrorMessage="1" sqref="D16 D18">
      <formula1>$N$16:$O$16</formula1>
    </dataValidation>
    <dataValidation type="list" allowBlank="1" showInputMessage="1" showErrorMessage="1" sqref="D31">
      <formula1>$N$31:$R$31</formula1>
    </dataValidation>
    <dataValidation type="list" allowBlank="1" showInputMessage="1" showErrorMessage="1" sqref="D22">
      <formula1>$N$22:$O$22</formula1>
    </dataValidation>
    <dataValidation type="list" allowBlank="1" showInputMessage="1" showErrorMessage="1" sqref="D49">
      <formula1>$N$51:$O$51</formula1>
    </dataValidation>
    <dataValidation type="list" allowBlank="1" showInputMessage="1" showErrorMessage="1" sqref="D6 D3">
      <formula1>$N$6:$O$6</formula1>
    </dataValidation>
    <dataValidation type="list" allowBlank="1" showInputMessage="1" showErrorMessage="1" sqref="D7">
      <formula1>$N$7:$O$7</formula1>
    </dataValidation>
    <dataValidation type="list" allowBlank="1" showInputMessage="1" showErrorMessage="1" sqref="D20">
      <formula1>$N$20:$O$20</formula1>
    </dataValidation>
    <dataValidation type="list" allowBlank="1" showInputMessage="1" showErrorMessage="1" sqref="D58">
      <formula1>$N$58:$O$58</formula1>
    </dataValidation>
    <dataValidation type="list" allowBlank="1" showInputMessage="1" showErrorMessage="1" sqref="D57">
      <formula1>$N$57:$O$57</formula1>
    </dataValidation>
    <dataValidation type="list" allowBlank="1" showInputMessage="1" showErrorMessage="1" sqref="D56">
      <formula1>$N$56:$O$56</formula1>
    </dataValidation>
    <dataValidation allowBlank="1" showInputMessage="1" showErrorMessage="1" prompt="TDM measures which reduce vehicle miles traveled by appropriately pricing and managing parking." sqref="B1:E1"/>
    <dataValidation allowBlank="1" showInputMessage="1" showErrorMessage="1" prompt="TDM measures which reduce vehicle miles traveled by supporting the use of active modes - walking and bicycling." sqref="B14:E14"/>
    <dataValidation allowBlank="1" showInputMessage="1" showErrorMessage="1" prompt="TDM measures which reduce vehicle miles traveled by reducing the need for individual vehicle ownership." sqref="B28:E28"/>
    <dataValidation allowBlank="1" showInputMessage="1" showErrorMessage="1" prompt="TDM measures which reduce vehicle miles traveled by providing physical amenities or services that inform or make deliveries through sustainable trip making." sqref="B34:E34"/>
    <dataValidation allowBlank="1" showInputMessage="1" showErrorMessage="1" prompt="TDM measures which reduce vehicle miles traveled by promoting or providing high occupancy vehicles._x000a_Maximum of 14 points between HOV-2 and HOV-3" sqref="B44:E44"/>
    <dataValidation allowBlank="1" showInputMessage="1" showErrorMessage="1" prompt="TDM measures which reduce vehicle miles traveled by providing physical amenities or services that inform or make deliveries by sustainable trip making." sqref="B54:E54"/>
    <dataValidation allowBlank="1" showInputMessage="1" showErrorMessage="1" prompt="On Project Characteristics tab, you must fill out square footage and Accessory Parking Spaces for Land Use Category B to obtain Project Parking Rate." sqref="D10"/>
    <dataValidation allowBlank="1" showInputMessage="1" showErrorMessage="1" prompt="On Project Characteristics tab, you must fill out Accessory Parking Spaces for Land Use Category B to obtain Option." sqref="D11"/>
    <dataValidation allowBlank="1" showInputMessage="1" showErrorMessage="1" prompt="On Project Characteristics tab, you must fill out Transportation Analysis Zone to obtain Location." sqref="D5"/>
    <dataValidation allowBlank="1" showInputMessage="1" showErrorMessage="1" prompt="On Project Characteristics tab, you must fill out Transportation Analysis Zone to obtain Neighborhood Parking Rate." sqref="D4 D9"/>
    <dataValidation allowBlank="1" showInputMessage="1" showErrorMessage="1" prompt="On Project Characteristics tab, you must fill out Occupied Floor Area for Land Use Category B to obtain Option." sqref="D51"/>
    <dataValidation allowBlank="1" showInputMessage="1" showErrorMessage="1" prompt="All accessory parking spaces shall be leased or sold separately from the rental or purchase fees for the use for the life of the Development Project." sqref="C3"/>
    <dataValidation allowBlank="1" showInputMessage="1" showErrorMessage="1" prompt="Any tenant employer that subsidizes parking for its employees shall provide all employees with a choice of forgoing any subsidized/free parking for a cash payment equivalent to the cost of the parking space to the employer. " sqref="C7"/>
    <dataValidation allowBlank="1" showInputMessage="1" showErrorMessage="1" prompt="Refer to fact sheet for specifics of option." sqref="C59 C17"/>
    <dataValidation allowBlank="1" showInputMessage="1" showErrorMessage="1" prompt="A bicycle repair station consisting of a designated, secure area within the building, where bicycle maintenance tools where bicycle maintenance tools and supplies are readily available on a permanent basis and offered in good condition." sqref="C23"/>
    <dataValidation allowBlank="1" showInputMessage="1" showErrorMessage="1" prompt="Complete streetscape improvements consistent with the Better Streets Plan and any local streetscape plan so that the public right-of-way is safe, accessible, convenient and attractive to persons walking.  " sqref="C16"/>
    <dataValidation allowBlank="1" showInputMessage="1" showErrorMessage="1" prompt="Off-street private vehicular parking in an amount no greater than the neighborhood parking rate for the neighborhood, as determined by the transportation analysis zone for the project site." sqref="C8"/>
    <dataValidation allowBlank="1" showInputMessage="1" showErrorMessage="1" prompt="No parking rate or pass beyond one day shall be provided; in other words, no weekly, monthly, or annual parking products shall be provided." sqref="C6"/>
    <dataValidation allowBlank="1" showInputMessage="1" showErrorMessage="1" prompt="Choose ONE of the following options to provide Class 1 and/or Class 2 bicycle parking spaces as defined by the Planning Code." sqref="C18"/>
    <dataValidation allowBlank="1" showInputMessage="1" showErrorMessage="1" prompt="Provide at least one shower and at least six clothes lockers for every 30 Class 1 bicycle parking spaces, but no fewer than the number of showers and clothes lockers that are required by the Planning Code, if any." sqref="C20"/>
    <dataValidation allowBlank="1" showInputMessage="1" showErrorMessage="1" prompt="Proactively offer bike share memberships to each Dwelling Unit and/or employee for, at least once a year, for 40 years or a shorter period if a bike sharing program ceases to exist. " sqref="C21"/>
    <dataValidation allowBlank="1" showInputMessage="1" showErrorMessage="1" prompt="Offer bicycle repair services to each residential unit and/or employee, at least once annually, for 40 years." sqref="C24"/>
    <dataValidation allowBlank="1" showInputMessage="1" showErrorMessage="1" prompt="Provide a fleet of bicycles for residents, visitors, and/or employees for their use to encourage bicycling. The number of bicycles in the fleet shall be equivalent to the number of Class 2 bicycle parking spaces required by the Planning Code." sqref="C25"/>
    <dataValidation allowBlank="1" showInputMessage="1" showErrorMessage="1" prompt="Providing a staffed reception area for receipt deliveries, offering clothes lockers for delivery service, offering temporary storage for deliveries, providing temporary refrigeration for grocery deliveries, and/or including other supportive measures" sqref="C36"/>
    <dataValidation allowBlank="1" showInputMessage="1" showErrorMessage="1" prompt="Offer contributions or incentives to each Dwelling Unit residential unit and/or employee, at least once annually, for 40 years. " sqref="C46"/>
    <dataValidation allowBlank="1" showInputMessage="1" showErrorMessage="1" prompt="Option a: 7 points providing 15 minute headways or less during peak hours &amp; 30 minute headways or less during off-peak hours._x000a_Option b: 14 points providing 7.5 minute headways or less during peak hours &amp; 30 minute headways or less during off-peak hours." sqref="C49"/>
    <dataValidation allowBlank="1" showInputMessage="1" showErrorMessage="1" prompt="Provide local shuttle service." sqref="C48"/>
    <dataValidation allowBlank="1" showInputMessage="1" showErrorMessage="1" prompt="Option a: 1 point &lt;100k sf_x000a_Option b: 2 points &gt;=100ksf&lt;200ksf_x000a_Option c: 3 points &gt;=200ksf&lt;300ksf_x000a_Option d: 4 points &gt;=300ksf&lt;400ksf_x000a_Option e: 5 poitns &gt;=400ksf&lt;500ksf_x000a_Option f: 6 points &gt;=500ksf&lt;600ksf_x000a_Option g: 7 points&gt;=600ksf" sqref="C51"/>
    <dataValidation allowBlank="1" showInputMessage="1" showErrorMessage="1" prompt="Implement a vanpool, coordinated by the TDM Coordinator." sqref="C50"/>
    <dataValidation allowBlank="1" showInputMessage="1" showErrorMessage="1" prompt="Provide multimodal wayfinding signage in key locations to support access to transportation services and infrastructure." sqref="C56"/>
    <dataValidation allowBlank="1" showInputMessage="1" showErrorMessage="1" prompt="Provide real time transportation information on displays (e.g., large television screens or computer monitors) at prominent locations (e.g., entry/ exit areas, lobbies, elevator bays) on site." sqref="C57"/>
    <dataValidation allowBlank="1" showInputMessage="1" showErrorMessage="1" prompt="Provide individualized, tailored marketing and communication campaigns, including incentives to encourage the use of alternatives single-occupant vehicle tripssustainable transportation modes. " sqref="C58"/>
    <dataValidation allowBlank="1" showInputMessage="1" showErrorMessage="1" prompt="Location a: &gt;1.4_x000a_Location b: &gt;1.0&lt;=1.4_x000a_Location c: &gt;0.6&lt;=1.0_x000a_Location d: &gt;0.2&lt;=0.6_x000a_Location e: &lt;=0.2" sqref="C5"/>
    <dataValidation allowBlank="1" showInputMessage="1" showErrorMessage="1" prompt="Location a: 1 point if located &gt; 1,000 feet of an existing or planned station; OR_x000a_Location b: 2 points if located &lt;= 1,000 feet of an existing or planned station. _x000a_Both assume 100 percent subsidy membership." sqref="C22"/>
    <dataValidation allowBlank="1" showInputMessage="1" showErrorMessage="1" prompt="Option a: 2 points for&gt;=25%_x000a_Option b: 4 points for &gt;=50%_x000a_Option c: 6 points for &gt;=75%_x000a_Option d: 8 points for =100%" sqref="C47"/>
    <dataValidation allowBlank="1" showInputMessage="1" showErrorMessage="1" prompt="Off-street vehicular parking spaces that exist within the neighborhood per 1,000 square feet of non-residential space." sqref="C4 C9"/>
    <dataValidation allowBlank="1" showInputMessage="1" showErrorMessage="1" prompt="If Running Points Total does not achieve Target, you must adjust # of Accessory Parking Spaces on Project Characteristics tab, potentially having to meet the Neighborhood Parking Rate for land use category." sqref="H12 H32 H52 H26 H37 H42:H43 H39:H40 H60"/>
    <dataValidation allowBlank="1" showInputMessage="1" showErrorMessage="1" prompt="Option a: 1 point for &lt;=100% of Neighborhood Parking Rate. _x000a_1 additional point for every 10% below Neighborhood Parking Rate._x000a_11 points available." sqref="C11"/>
    <dataValidation allowBlank="1" showInputMessage="1" showErrorMessage="1" prompt="Option a = meet Planning Code._x000a_Option b = 1 Class 1 every 2,500 sf OFA, 2 Class 2 every 25,000 sf OFA_x000a_Option c = 1 Class 1 every 1,667 sf OFA, 3 Class 2 every 25,000 sf OFA_x000a_Option d = 1 Class 1 every 1,250 sf OFA, 4 Class 2 every 25,000 sf OFA" sqref="C19"/>
    <dataValidation allowBlank="1" showInputMessage="1" showErrorMessage="1" prompt="Offer memberships to a certified car-share organization to each Dwelling Unit and/or employee for 40 years, at least annually, and/or provide car-share parking spaces as specified below. " sqref="C30"/>
    <dataValidation allowBlank="1" showInputMessage="1" showErrorMessage="1" prompt="Option a=PC for spaces_x000a_Option b=2 spaces per 20ksf OFA, min.4_x000a_Option c=PC for spaces, membership_x000a_Option d=2 spaces per 20ksf OFA, min. 4, membership_x000a_Option e=2 spaces per 10ksf OFA, min. 6, membership_x000a_Option f=2 spaces per 5ksf OFA, min. 8, membership" sqref="C31"/>
    <dataValidation allowBlank="1" showInputMessage="1" showErrorMessage="1" prompt="Off-street vehicular parking spaces that exist within the project per 1,000 square feet of land use category b space." sqref="C10"/>
    <dataValidation type="list" allowBlank="1" showInputMessage="1" showErrorMessage="1" sqref="D41">
      <formula1>$N$41:$O$41</formula1>
    </dataValidation>
    <dataValidation allowBlank="1" showInputMessage="1" showErrorMessage="1" prompt="Provide an on-site childcare facility to reduce commuting distances between households, places of employment, and childcare." sqref="C41"/>
    <dataValidation allowBlank="1" showInputMessage="1" showErrorMessage="1" prompt="TDM measures which reduce vehicle miles traveled by reducing the need for individual vehicle ownership and trip length for families." sqref="B39:E39"/>
  </dataValidations>
  <pageMargins left="0.7" right="0.7" top="0.75" bottom="0.75" header="0.3" footer="0.3"/>
  <pageSetup scale="72" orientation="portrait" r:id="rId1"/>
  <headerFooter>
    <oddHeader>&amp;L&amp;"-,Bold"&amp;14Land Use Category B (Office Type)&amp;RDRAFT Tool - 1/19/2017</oddHeader>
    <oddFooter>&amp;CPage &amp;P</oddFooter>
  </headerFooter>
  <rowBreaks count="1" manualBreakCount="1">
    <brk id="4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Y159"/>
  <sheetViews>
    <sheetView showGridLines="0" showRowColHeaders="0" zoomScale="85" zoomScaleNormal="85" zoomScaleSheetLayoutView="85" workbookViewId="0">
      <selection activeCell="D14" sqref="D14"/>
    </sheetView>
  </sheetViews>
  <sheetFormatPr defaultColWidth="0" defaultRowHeight="15" zeroHeight="1" x14ac:dyDescent="0.25"/>
  <cols>
    <col min="1" max="1" width="7.85546875" style="48" customWidth="1"/>
    <col min="2" max="2" width="12.85546875" style="22" customWidth="1"/>
    <col min="3" max="3" width="30.85546875" style="22" customWidth="1"/>
    <col min="4" max="4" width="18" style="22" customWidth="1"/>
    <col min="5" max="5" width="12.28515625" style="22" customWidth="1"/>
    <col min="6" max="6" width="2.28515625" style="22" customWidth="1"/>
    <col min="7" max="7" width="17.28515625" style="95" customWidth="1"/>
    <col min="8" max="8" width="11.5703125" style="22" customWidth="1"/>
    <col min="9" max="9" width="9.140625" style="22" customWidth="1"/>
    <col min="10" max="10" width="2" style="22" customWidth="1"/>
    <col min="11" max="11" width="9.140625" style="22" customWidth="1"/>
    <col min="12" max="12" width="9.140625" style="22" hidden="1" customWidth="1"/>
    <col min="13" max="13" width="9.140625" style="31" hidden="1" customWidth="1"/>
    <col min="14" max="14" width="10.140625" style="31" hidden="1" customWidth="1"/>
    <col min="15" max="23" width="9.140625" style="31" hidden="1" customWidth="1"/>
    <col min="24" max="16384" width="9.140625" style="22" hidden="1"/>
  </cols>
  <sheetData>
    <row r="1" spans="1:25" x14ac:dyDescent="0.25">
      <c r="B1" s="175" t="s">
        <v>23</v>
      </c>
      <c r="C1" s="175"/>
      <c r="D1" s="175"/>
      <c r="E1" s="175"/>
      <c r="F1" s="49"/>
      <c r="G1" s="114"/>
      <c r="H1" s="49"/>
      <c r="I1" s="49"/>
      <c r="J1" s="49"/>
      <c r="K1" s="49"/>
      <c r="L1" s="49"/>
      <c r="P1" s="22"/>
      <c r="Q1" s="22"/>
      <c r="R1" s="22"/>
      <c r="S1" s="22"/>
      <c r="T1" s="22"/>
      <c r="U1" s="22"/>
      <c r="V1" s="22"/>
      <c r="W1" s="22"/>
    </row>
    <row r="2" spans="1:25" x14ac:dyDescent="0.25">
      <c r="B2" s="50" t="s">
        <v>11</v>
      </c>
      <c r="C2" s="50" t="s">
        <v>10</v>
      </c>
      <c r="D2" s="51" t="s">
        <v>21</v>
      </c>
      <c r="E2" s="51" t="s">
        <v>0</v>
      </c>
      <c r="P2" s="22"/>
      <c r="Q2" s="22"/>
      <c r="R2" s="22"/>
      <c r="S2" s="22"/>
      <c r="T2" s="22"/>
      <c r="U2" s="22"/>
      <c r="V2" s="22"/>
      <c r="W2" s="22"/>
    </row>
    <row r="3" spans="1:25" ht="26.25" customHeight="1" x14ac:dyDescent="0.25">
      <c r="A3" s="52"/>
      <c r="B3" s="176" t="s">
        <v>43</v>
      </c>
      <c r="C3" s="53" t="s">
        <v>68</v>
      </c>
      <c r="D3" s="54" t="str">
        <f>IF(AND('Project Characteristics'!C35=0),"No",IF(AND('Project Characteristics'!C35&gt;0,D7&gt;0.95),"Yes",IF(AND('Project Characteristics'!C35&gt;0,D7&gt;0.8,D7&lt;=0.95),"Yes",IF(AND('Project Characteristics'!C35&gt;0,D7&gt;0.65,D7&lt;=0.8),"Yes",IF(AND('Project Characteristics'!C35&gt;0,D7&gt;0.5,D7&lt;=0.65),"Yes",IF(AND('Project Characteristics'!C35&gt;0,D7&lt;=0.5),"Yes"))))))</f>
        <v>No</v>
      </c>
      <c r="E3" s="54">
        <f>IF(AND('Project Characteristics'!C35=0),0,IF(AND('Project Characteristics'!C35&gt;0,D7&gt;0.95),1,IF(AND('Project Characteristics'!C35&gt;0,D7&gt;0.8,D7&lt;=0.95),2,IF(AND('Project Characteristics'!C35&gt;0,D7&gt;0.65,D7&lt;=0.8),3,IF(AND('Project Characteristics'!C35&gt;0,D7&gt;0.5,D7&lt;=0.65),4,IF(AND('Project Characteristics'!C35&gt;0,D7&lt;=0.5),5))))))</f>
        <v>0</v>
      </c>
      <c r="F3" s="31"/>
      <c r="H3" s="183" t="s">
        <v>180</v>
      </c>
      <c r="I3" s="183"/>
      <c r="J3" s="55"/>
      <c r="K3" s="55"/>
      <c r="L3" s="31"/>
      <c r="N3" s="59"/>
      <c r="O3" s="59"/>
      <c r="P3" s="22"/>
      <c r="Q3" s="22"/>
      <c r="R3" s="22"/>
      <c r="S3" s="22"/>
      <c r="T3" s="22"/>
      <c r="U3" s="22"/>
      <c r="V3" s="22"/>
      <c r="W3" s="22"/>
    </row>
    <row r="4" spans="1:25" ht="15" customHeight="1" x14ac:dyDescent="0.25">
      <c r="A4" s="52"/>
      <c r="B4" s="177"/>
      <c r="C4" s="56" t="s">
        <v>45</v>
      </c>
      <c r="D4" s="57">
        <f>SUMIFS('Parking Information'!E:E,'Parking Information'!A:A,'Project Characteristics'!C14)</f>
        <v>0.62653286100000005</v>
      </c>
      <c r="E4" s="159"/>
      <c r="F4" s="31"/>
      <c r="H4" s="184" t="s">
        <v>138</v>
      </c>
      <c r="I4" s="184"/>
      <c r="J4" s="55"/>
      <c r="K4" s="55"/>
      <c r="L4" s="31"/>
      <c r="N4" s="59"/>
      <c r="O4" s="59"/>
      <c r="P4" s="22"/>
      <c r="Q4" s="22"/>
      <c r="R4" s="22"/>
      <c r="S4" s="22"/>
      <c r="T4" s="22"/>
      <c r="U4" s="22"/>
      <c r="V4" s="22"/>
      <c r="W4" s="22"/>
    </row>
    <row r="5" spans="1:25" x14ac:dyDescent="0.25">
      <c r="A5" s="52"/>
      <c r="B5" s="178"/>
      <c r="C5" s="60" t="s">
        <v>51</v>
      </c>
      <c r="D5" s="71" t="str">
        <f>IF(AND(D4&gt;0.95),"Location a",IF(AND(D4&gt;0.8,D4&lt;=0.95),"Location b",IF(AND(D4&gt;0.65,D4&lt;=0.8),"Location c",IF(AND(D4&gt;0.5,C10&lt;=0.65),"Location d",IF(AND(D4&lt;=0.5),"Location e")))))</f>
        <v>Location d</v>
      </c>
      <c r="E5" s="71"/>
      <c r="F5" s="31"/>
      <c r="H5" s="184"/>
      <c r="I5" s="184"/>
      <c r="J5" s="55"/>
      <c r="K5" s="55"/>
      <c r="L5" s="31"/>
      <c r="N5" s="59"/>
      <c r="O5" s="59"/>
      <c r="P5" s="22"/>
      <c r="Q5" s="22"/>
      <c r="R5" s="22"/>
      <c r="S5" s="22"/>
      <c r="T5" s="22"/>
      <c r="U5" s="22"/>
      <c r="V5" s="22"/>
      <c r="W5" s="22"/>
    </row>
    <row r="6" spans="1:25" ht="30" x14ac:dyDescent="0.25">
      <c r="A6" s="52"/>
      <c r="B6" s="176" t="s">
        <v>44</v>
      </c>
      <c r="C6" s="66" t="s">
        <v>73</v>
      </c>
      <c r="D6" s="67" t="e">
        <f>IF(D8&gt;D7,"No",IF(D8=0,"Yes",IF(D8&lt;=(D7*0.1),"Yes",IF(D8&lt;=(D7*0.2),"Yes",IF(D8&lt;=(D7*0.3),"Yes",IF(D8&lt;=(D7*0.4),"Yes",IF(D8&lt;=(D7*0.5),"Yes",IF(D8&lt;=(D7*0.6),"Yes",IF(D8&lt;=(D7*0.7),"Yes",IF(D8&lt;=(D7*0.8),"Yes",IF(D8&lt;=(D7*0.9),"Yes",IF(D8&lt;=D7,"Yes"))))))))))))</f>
        <v>#DIV/0!</v>
      </c>
      <c r="E6" s="67" t="e">
        <f>IF(D8&gt;D7,0,IF(D8=0,11,IF(D8&lt;=(D7*0.1),10,IF(D8&lt;=(D7*0.2),9,IF(D8&lt;=(D7*0.3),8,IF(D8&lt;=(D7*0.4),7,IF(D8&lt;=(D7*0.5),6,IF(D8&lt;=(D7*0.6),5,IF(D8&lt;=(D7*0.7),4,IF(D8&lt;=(D7*0.8),3,IF(D8&lt;=(D7*0.9),2,IF(D8&lt;=D7,1))))))))))))</f>
        <v>#DIV/0!</v>
      </c>
      <c r="H6" s="64"/>
      <c r="I6" s="64"/>
      <c r="J6" s="55"/>
      <c r="K6" s="55"/>
      <c r="P6" s="22"/>
      <c r="Q6" s="22"/>
      <c r="R6" s="22"/>
      <c r="S6" s="22"/>
      <c r="T6" s="22"/>
      <c r="U6" s="22"/>
      <c r="V6" s="22"/>
      <c r="W6" s="22"/>
    </row>
    <row r="7" spans="1:25" ht="12.75" customHeight="1" x14ac:dyDescent="0.25">
      <c r="A7" s="52"/>
      <c r="B7" s="177"/>
      <c r="C7" s="56" t="s">
        <v>45</v>
      </c>
      <c r="D7" s="68">
        <f>SUMIFS('Parking Information'!E:E,'Parking Information'!A:A,'Project Characteristics'!C14)</f>
        <v>0.62653286100000005</v>
      </c>
      <c r="E7" s="69"/>
      <c r="H7" s="55"/>
      <c r="I7" s="55"/>
      <c r="J7" s="55"/>
      <c r="K7" s="55"/>
      <c r="P7" s="22"/>
      <c r="Q7" s="22"/>
      <c r="R7" s="22"/>
      <c r="S7" s="22"/>
      <c r="T7" s="22"/>
      <c r="U7" s="22"/>
      <c r="V7" s="22"/>
      <c r="W7" s="22"/>
    </row>
    <row r="8" spans="1:25" x14ac:dyDescent="0.25">
      <c r="A8" s="52"/>
      <c r="B8" s="177"/>
      <c r="C8" s="56" t="s">
        <v>60</v>
      </c>
      <c r="D8" s="121" t="e">
        <f>'Project Characteristics'!C35/'Project Characteristics'!C31</f>
        <v>#DIV/0!</v>
      </c>
      <c r="E8" s="71"/>
      <c r="H8" s="55"/>
      <c r="I8" s="55"/>
      <c r="J8" s="55"/>
      <c r="K8" s="55"/>
      <c r="P8" s="22"/>
      <c r="Q8" s="22"/>
      <c r="R8" s="22"/>
      <c r="S8" s="22"/>
      <c r="T8" s="22"/>
      <c r="U8" s="22"/>
      <c r="V8" s="22"/>
      <c r="W8" s="22"/>
    </row>
    <row r="9" spans="1:25" ht="29.25" customHeight="1" x14ac:dyDescent="0.25">
      <c r="A9" s="52"/>
      <c r="B9" s="178"/>
      <c r="C9" s="72" t="s">
        <v>53</v>
      </c>
      <c r="D9" s="73" t="e">
        <f>IF(D8&gt;D7,N9,IF(D8=0,Y9,IF(D8&lt;=(D7*0.1),X9,IF(D8&lt;=(D7*0.2),W9,IF(D8&lt;=(D7*0.3),V9,IF(D8&lt;=(D7*0.4),U9,IF(D8&lt;=(D7*0.5),T9,IF(D8&lt;=(D7*0.6),S9,IF(D8&lt;=(D7*0.7),R9,IF(D8&lt;=(D7*0.8),Q9,IF(D8&lt;=(D7*0.9),P9,IF(D8&lt;=D7,O9))))))))))))</f>
        <v>#DIV/0!</v>
      </c>
      <c r="E9" s="74"/>
      <c r="G9" s="75" t="s">
        <v>133</v>
      </c>
      <c r="H9" s="115" t="s">
        <v>74</v>
      </c>
      <c r="I9" s="76" t="s">
        <v>134</v>
      </c>
      <c r="K9" s="55"/>
      <c r="N9" s="31" t="s">
        <v>85</v>
      </c>
      <c r="O9" s="77" t="s">
        <v>54</v>
      </c>
      <c r="P9" s="31" t="s">
        <v>55</v>
      </c>
      <c r="Q9" s="31" t="s">
        <v>56</v>
      </c>
      <c r="R9" s="31" t="s">
        <v>57</v>
      </c>
      <c r="S9" s="31" t="s">
        <v>58</v>
      </c>
      <c r="T9" s="31" t="s">
        <v>59</v>
      </c>
      <c r="U9" s="31" t="s">
        <v>84</v>
      </c>
      <c r="V9" s="77" t="s">
        <v>86</v>
      </c>
      <c r="W9" s="31" t="s">
        <v>87</v>
      </c>
      <c r="X9" s="31" t="s">
        <v>88</v>
      </c>
      <c r="Y9" s="31" t="s">
        <v>89</v>
      </c>
    </row>
    <row r="10" spans="1:25" x14ac:dyDescent="0.25">
      <c r="D10" s="34" t="s">
        <v>3</v>
      </c>
      <c r="E10" s="78" t="e">
        <f>SUM(E3,E6)</f>
        <v>#DIV/0!</v>
      </c>
      <c r="G10" s="39">
        <f>'Project Characteristics'!$C$35</f>
        <v>0</v>
      </c>
      <c r="H10" s="116" t="e">
        <f>SUM($E$10,$E$23,$E$29,$E$34,$E$42,$E$50,$E$58,$E$66)</f>
        <v>#DIV/0!</v>
      </c>
      <c r="I10" s="40">
        <f>'Project Characteristics'!$C$36</f>
        <v>0</v>
      </c>
      <c r="K10" s="55"/>
      <c r="P10" s="22"/>
      <c r="Q10" s="22"/>
      <c r="R10" s="22"/>
      <c r="S10" s="22"/>
      <c r="T10" s="22"/>
      <c r="U10" s="22"/>
      <c r="V10" s="22"/>
      <c r="W10" s="22"/>
    </row>
    <row r="11" spans="1:25" x14ac:dyDescent="0.25">
      <c r="G11" s="87"/>
      <c r="P11" s="22"/>
      <c r="Q11" s="22"/>
      <c r="R11" s="22"/>
      <c r="S11" s="22"/>
      <c r="T11" s="22"/>
      <c r="U11" s="22"/>
      <c r="V11" s="22"/>
      <c r="W11" s="22"/>
    </row>
    <row r="12" spans="1:25" x14ac:dyDescent="0.25">
      <c r="B12" s="175" t="s">
        <v>22</v>
      </c>
      <c r="C12" s="175"/>
      <c r="D12" s="175"/>
      <c r="E12" s="175"/>
      <c r="F12" s="49"/>
      <c r="G12" s="119"/>
      <c r="H12" s="49"/>
      <c r="I12" s="49"/>
      <c r="J12" s="49"/>
      <c r="K12" s="49"/>
      <c r="L12" s="49"/>
      <c r="P12" s="22"/>
      <c r="Q12" s="22"/>
      <c r="R12" s="22"/>
      <c r="S12" s="22"/>
      <c r="T12" s="22"/>
      <c r="U12" s="22"/>
      <c r="V12" s="22"/>
      <c r="W12" s="22"/>
    </row>
    <row r="13" spans="1:25" x14ac:dyDescent="0.25">
      <c r="B13" s="50" t="s">
        <v>11</v>
      </c>
      <c r="C13" s="50" t="s">
        <v>10</v>
      </c>
      <c r="D13" s="51" t="s">
        <v>21</v>
      </c>
      <c r="E13" s="51" t="s">
        <v>0</v>
      </c>
      <c r="G13" s="84"/>
      <c r="R13" s="22"/>
      <c r="S13" s="22"/>
      <c r="T13" s="22"/>
      <c r="U13" s="22"/>
      <c r="V13" s="22"/>
      <c r="W13" s="22"/>
    </row>
    <row r="14" spans="1:25" x14ac:dyDescent="0.25">
      <c r="A14" s="52"/>
      <c r="B14" s="176" t="s">
        <v>13</v>
      </c>
      <c r="C14" s="79" t="s">
        <v>12</v>
      </c>
      <c r="D14" s="45"/>
      <c r="E14" s="54">
        <f>IF(AND(D14=N14,D15=N15),1,IF(AND(D14=N14,D15=O15),1,IF(D14=O14,"0",IF(D14="",0,IF(D15="",0)))))</f>
        <v>0</v>
      </c>
      <c r="G14" s="84"/>
      <c r="N14" s="31" t="s">
        <v>1</v>
      </c>
      <c r="O14" s="31" t="s">
        <v>2</v>
      </c>
      <c r="R14" s="22"/>
      <c r="S14" s="22"/>
      <c r="T14" s="22"/>
      <c r="U14" s="22"/>
      <c r="V14" s="22"/>
      <c r="W14" s="22"/>
    </row>
    <row r="15" spans="1:25" x14ac:dyDescent="0.25">
      <c r="A15" s="52"/>
      <c r="B15" s="177"/>
      <c r="C15" s="72" t="s">
        <v>53</v>
      </c>
      <c r="D15" s="46"/>
      <c r="E15" s="74"/>
      <c r="N15" s="31" t="s">
        <v>54</v>
      </c>
      <c r="O15" s="31" t="s">
        <v>55</v>
      </c>
      <c r="R15" s="22"/>
      <c r="S15" s="22"/>
      <c r="T15" s="22"/>
      <c r="U15" s="22"/>
      <c r="V15" s="22"/>
      <c r="W15" s="22"/>
    </row>
    <row r="16" spans="1:25" x14ac:dyDescent="0.25">
      <c r="A16" s="52"/>
      <c r="B16" s="176" t="s">
        <v>41</v>
      </c>
      <c r="C16" s="80" t="s">
        <v>52</v>
      </c>
      <c r="D16" s="45"/>
      <c r="E16" s="54">
        <f>IF(AND(D16=N16,D17=N17),1,IF(AND(D16=N16,D17=O17),2,IF(AND(D16=N16,D17=P17),3,IF(AND(D16=N16,D17=Q17),4,IF(D16="",0,IF(D16=O16,0,IF(D17="",0)))))))</f>
        <v>0</v>
      </c>
      <c r="N16" s="31" t="s">
        <v>1</v>
      </c>
      <c r="O16" s="31" t="s">
        <v>2</v>
      </c>
      <c r="R16" s="22"/>
      <c r="S16" s="22"/>
      <c r="T16" s="22"/>
      <c r="U16" s="22"/>
      <c r="V16" s="22"/>
      <c r="W16" s="22"/>
    </row>
    <row r="17" spans="1:23" x14ac:dyDescent="0.25">
      <c r="A17" s="52"/>
      <c r="B17" s="177"/>
      <c r="C17" s="72" t="s">
        <v>53</v>
      </c>
      <c r="D17" s="47"/>
      <c r="E17" s="81"/>
      <c r="N17" s="77" t="s">
        <v>69</v>
      </c>
      <c r="O17" s="31" t="s">
        <v>55</v>
      </c>
      <c r="P17" s="31" t="s">
        <v>56</v>
      </c>
      <c r="Q17" s="31" t="s">
        <v>57</v>
      </c>
      <c r="R17" s="22"/>
      <c r="S17" s="22"/>
      <c r="T17" s="22"/>
      <c r="U17" s="22"/>
      <c r="V17" s="22"/>
      <c r="W17" s="22"/>
    </row>
    <row r="18" spans="1:23" x14ac:dyDescent="0.25">
      <c r="A18" s="52"/>
      <c r="B18" s="176" t="s">
        <v>42</v>
      </c>
      <c r="C18" s="82" t="s">
        <v>17</v>
      </c>
      <c r="D18" s="45"/>
      <c r="E18" s="54">
        <f>IF(AND(D18=N18,D19=N19),1,IF(AND(D18=N18,D19=O19),2,IF(D18=O18,0,IF(D18="",0,IF(D19="",0)))))</f>
        <v>0</v>
      </c>
      <c r="F18" s="83"/>
      <c r="H18" s="55"/>
      <c r="I18" s="55"/>
      <c r="J18" s="55"/>
      <c r="K18" s="55"/>
      <c r="N18" s="31" t="s">
        <v>1</v>
      </c>
      <c r="O18" s="31" t="s">
        <v>2</v>
      </c>
      <c r="R18" s="22"/>
      <c r="S18" s="22"/>
      <c r="T18" s="22"/>
      <c r="U18" s="22"/>
      <c r="V18" s="22"/>
      <c r="W18" s="22"/>
    </row>
    <row r="19" spans="1:23" x14ac:dyDescent="0.25">
      <c r="A19" s="52"/>
      <c r="B19" s="177"/>
      <c r="C19" s="60" t="s">
        <v>51</v>
      </c>
      <c r="D19" s="47"/>
      <c r="E19" s="63"/>
      <c r="F19" s="83"/>
      <c r="H19" s="55"/>
      <c r="I19" s="55"/>
      <c r="J19" s="55"/>
      <c r="K19" s="55"/>
      <c r="N19" s="59" t="s">
        <v>70</v>
      </c>
      <c r="O19" s="59" t="s">
        <v>71</v>
      </c>
      <c r="R19" s="22"/>
      <c r="S19" s="22"/>
      <c r="T19" s="22"/>
      <c r="U19" s="22"/>
      <c r="V19" s="22"/>
      <c r="W19" s="22"/>
    </row>
    <row r="20" spans="1:23" x14ac:dyDescent="0.25">
      <c r="A20" s="52"/>
      <c r="B20" s="85" t="s">
        <v>14</v>
      </c>
      <c r="C20" s="82" t="s">
        <v>18</v>
      </c>
      <c r="D20" s="44"/>
      <c r="E20" s="63">
        <f>IF(D20=N20,(1),(0))</f>
        <v>0</v>
      </c>
      <c r="N20" s="31" t="s">
        <v>1</v>
      </c>
      <c r="O20" s="31" t="s">
        <v>2</v>
      </c>
      <c r="R20" s="22"/>
      <c r="S20" s="22"/>
      <c r="T20" s="22"/>
      <c r="U20" s="22"/>
      <c r="V20" s="22"/>
      <c r="W20" s="22"/>
    </row>
    <row r="21" spans="1:23" x14ac:dyDescent="0.25">
      <c r="A21" s="52"/>
      <c r="B21" s="85" t="s">
        <v>15</v>
      </c>
      <c r="C21" s="82" t="s">
        <v>19</v>
      </c>
      <c r="D21" s="44"/>
      <c r="E21" s="63">
        <f>IF(D21=N21,(1),(0))</f>
        <v>0</v>
      </c>
      <c r="G21" s="84"/>
      <c r="N21" s="31" t="s">
        <v>1</v>
      </c>
      <c r="O21" s="31" t="s">
        <v>2</v>
      </c>
      <c r="R21" s="22"/>
      <c r="S21" s="22"/>
      <c r="T21" s="22"/>
      <c r="U21" s="22"/>
      <c r="V21" s="22"/>
      <c r="W21" s="22"/>
    </row>
    <row r="22" spans="1:23" ht="30" x14ac:dyDescent="0.25">
      <c r="A22" s="52"/>
      <c r="B22" s="85" t="s">
        <v>16</v>
      </c>
      <c r="C22" s="82" t="s">
        <v>20</v>
      </c>
      <c r="D22" s="44"/>
      <c r="E22" s="63">
        <f>IF(D22=N22,(1),(0))</f>
        <v>0</v>
      </c>
      <c r="G22" s="75" t="s">
        <v>133</v>
      </c>
      <c r="H22" s="115" t="s">
        <v>74</v>
      </c>
      <c r="I22" s="76" t="s">
        <v>134</v>
      </c>
      <c r="J22" s="117"/>
      <c r="N22" s="31" t="s">
        <v>1</v>
      </c>
      <c r="O22" s="31" t="s">
        <v>2</v>
      </c>
      <c r="R22" s="22"/>
      <c r="S22" s="22"/>
      <c r="T22" s="22"/>
      <c r="U22" s="22"/>
      <c r="V22" s="22"/>
      <c r="W22" s="22"/>
    </row>
    <row r="23" spans="1:23" x14ac:dyDescent="0.25">
      <c r="D23" s="34" t="s">
        <v>3</v>
      </c>
      <c r="E23" s="88">
        <f>SUM(E14,E16,E18,E20,E21,E22)</f>
        <v>0</v>
      </c>
      <c r="G23" s="39">
        <f>'Project Characteristics'!$C$35</f>
        <v>0</v>
      </c>
      <c r="H23" s="116" t="e">
        <f>SUM($E$10,$E$23,$E$29,$E$34,$E$42,$E$50,$E$58,$E$66)</f>
        <v>#DIV/0!</v>
      </c>
      <c r="I23" s="40">
        <f>'Project Characteristics'!$C$36</f>
        <v>0</v>
      </c>
      <c r="J23" s="118"/>
      <c r="R23" s="22"/>
      <c r="S23" s="22"/>
      <c r="T23" s="22"/>
      <c r="U23" s="22"/>
      <c r="V23" s="22"/>
      <c r="W23" s="22"/>
    </row>
    <row r="24" spans="1:23" x14ac:dyDescent="0.25">
      <c r="I24" s="90"/>
      <c r="J24" s="48"/>
      <c r="R24" s="22"/>
      <c r="S24" s="22"/>
      <c r="T24" s="22"/>
      <c r="U24" s="22"/>
      <c r="V24" s="22"/>
      <c r="W24" s="22"/>
    </row>
    <row r="25" spans="1:23" ht="13.5" customHeight="1" x14ac:dyDescent="0.25">
      <c r="B25" s="175" t="s">
        <v>24</v>
      </c>
      <c r="C25" s="175"/>
      <c r="D25" s="175"/>
      <c r="E25" s="175"/>
      <c r="F25" s="49"/>
      <c r="H25" s="49"/>
      <c r="I25" s="91"/>
      <c r="J25" s="91"/>
      <c r="K25" s="49"/>
      <c r="L25" s="92"/>
      <c r="R25" s="22"/>
      <c r="S25" s="22"/>
      <c r="T25" s="22"/>
      <c r="U25" s="22"/>
      <c r="V25" s="22"/>
      <c r="W25" s="22"/>
    </row>
    <row r="26" spans="1:23" x14ac:dyDescent="0.25">
      <c r="B26" s="93" t="s">
        <v>11</v>
      </c>
      <c r="C26" s="93" t="s">
        <v>10</v>
      </c>
      <c r="D26" s="94" t="s">
        <v>21</v>
      </c>
      <c r="E26" s="94" t="s">
        <v>0</v>
      </c>
      <c r="F26" s="31"/>
      <c r="G26" s="119"/>
      <c r="H26" s="31"/>
      <c r="I26" s="95"/>
      <c r="J26" s="95"/>
      <c r="K26" s="31"/>
      <c r="L26" s="31"/>
      <c r="R26" s="22"/>
      <c r="S26" s="22"/>
      <c r="T26" s="22"/>
      <c r="U26" s="22"/>
      <c r="V26" s="22"/>
      <c r="W26" s="22"/>
    </row>
    <row r="27" spans="1:23" ht="15" customHeight="1" x14ac:dyDescent="0.25">
      <c r="A27" s="52"/>
      <c r="B27" s="176" t="s">
        <v>46</v>
      </c>
      <c r="C27" s="80" t="s">
        <v>61</v>
      </c>
      <c r="D27" s="45"/>
      <c r="E27" s="54">
        <f>IF(AND(D27=N27,D28=N28),1,IF(AND(D27=N27,D28=O28),2,IF(AND(D27=N27,D28=P28),3,IF(AND(D27=N27,D28=Q28),4,IF(AND(D27=N27,D28=R28),5,IF(D27=O27,0,IF(D27="",0,IF(D28="",0))))))))</f>
        <v>0</v>
      </c>
      <c r="F27" s="31"/>
      <c r="H27" s="55"/>
      <c r="I27" s="84"/>
      <c r="J27" s="84"/>
      <c r="K27" s="55"/>
      <c r="L27" s="31"/>
      <c r="N27" s="31" t="s">
        <v>1</v>
      </c>
      <c r="O27" s="31" t="s">
        <v>2</v>
      </c>
    </row>
    <row r="28" spans="1:23" ht="30" x14ac:dyDescent="0.25">
      <c r="A28" s="52"/>
      <c r="B28" s="178"/>
      <c r="C28" s="72" t="s">
        <v>53</v>
      </c>
      <c r="D28" s="47"/>
      <c r="E28" s="74"/>
      <c r="F28" s="31"/>
      <c r="G28" s="75" t="s">
        <v>133</v>
      </c>
      <c r="H28" s="115" t="s">
        <v>74</v>
      </c>
      <c r="I28" s="76" t="s">
        <v>134</v>
      </c>
      <c r="J28" s="117"/>
      <c r="K28" s="55"/>
      <c r="L28" s="31"/>
      <c r="N28" s="77" t="s">
        <v>72</v>
      </c>
      <c r="O28" s="31" t="s">
        <v>55</v>
      </c>
      <c r="P28" s="31" t="s">
        <v>56</v>
      </c>
      <c r="Q28" s="31" t="s">
        <v>57</v>
      </c>
      <c r="R28" s="31" t="s">
        <v>58</v>
      </c>
    </row>
    <row r="29" spans="1:23" x14ac:dyDescent="0.25">
      <c r="B29" s="95"/>
      <c r="C29" s="84"/>
      <c r="D29" s="96" t="s">
        <v>3</v>
      </c>
      <c r="E29" s="78">
        <f>SUM(E27)</f>
        <v>0</v>
      </c>
      <c r="F29" s="31"/>
      <c r="G29" s="39">
        <f>'Project Characteristics'!$C$35</f>
        <v>0</v>
      </c>
      <c r="H29" s="116" t="e">
        <f>SUM($E$10,$E$23,$E$29,$E$34,$E$42,$E$50,$E$58,$E$66)</f>
        <v>#DIV/0!</v>
      </c>
      <c r="I29" s="40">
        <f>'Project Characteristics'!$C$36</f>
        <v>0</v>
      </c>
      <c r="J29" s="118"/>
      <c r="K29" s="31"/>
      <c r="L29" s="31"/>
      <c r="N29" s="77"/>
    </row>
    <row r="30" spans="1:23" x14ac:dyDescent="0.25">
      <c r="C30" s="97"/>
      <c r="D30" s="98"/>
      <c r="G30" s="84"/>
      <c r="I30" s="90"/>
      <c r="J30" s="48"/>
    </row>
    <row r="31" spans="1:23" x14ac:dyDescent="0.25">
      <c r="B31" s="175" t="s">
        <v>47</v>
      </c>
      <c r="C31" s="175"/>
      <c r="D31" s="175"/>
      <c r="E31" s="175"/>
      <c r="F31" s="49"/>
      <c r="H31" s="49"/>
      <c r="I31" s="91"/>
      <c r="J31" s="91"/>
      <c r="K31" s="49"/>
      <c r="L31" s="49"/>
      <c r="N31" s="77"/>
    </row>
    <row r="32" spans="1:23" x14ac:dyDescent="0.25">
      <c r="B32" s="93" t="s">
        <v>11</v>
      </c>
      <c r="C32" s="93" t="s">
        <v>10</v>
      </c>
      <c r="D32" s="94" t="s">
        <v>21</v>
      </c>
      <c r="E32" s="94" t="s">
        <v>0</v>
      </c>
      <c r="F32" s="31"/>
      <c r="G32" s="119"/>
      <c r="H32" s="31"/>
      <c r="I32" s="95"/>
      <c r="J32" s="95"/>
      <c r="K32" s="31"/>
      <c r="L32" s="31"/>
      <c r="N32" s="77"/>
    </row>
    <row r="33" spans="1:25" ht="30" x14ac:dyDescent="0.25">
      <c r="A33" s="52"/>
      <c r="B33" s="103" t="s">
        <v>48</v>
      </c>
      <c r="C33" s="100" t="s">
        <v>28</v>
      </c>
      <c r="D33" s="44"/>
      <c r="E33" s="63">
        <f>IF(D33=N33,(1),(0))</f>
        <v>0</v>
      </c>
      <c r="F33" s="31"/>
      <c r="G33" s="75" t="s">
        <v>133</v>
      </c>
      <c r="H33" s="115" t="s">
        <v>74</v>
      </c>
      <c r="I33" s="76" t="s">
        <v>134</v>
      </c>
      <c r="J33" s="95"/>
      <c r="K33" s="31"/>
      <c r="L33" s="31"/>
      <c r="N33" s="31" t="s">
        <v>1</v>
      </c>
      <c r="O33" s="31" t="s">
        <v>2</v>
      </c>
    </row>
    <row r="34" spans="1:25" x14ac:dyDescent="0.25">
      <c r="B34" s="95"/>
      <c r="C34" s="84"/>
      <c r="D34" s="96" t="s">
        <v>3</v>
      </c>
      <c r="E34" s="88">
        <f>SUM(E33:E33)</f>
        <v>0</v>
      </c>
      <c r="F34" s="31"/>
      <c r="G34" s="39">
        <f>'Project Characteristics'!$C$35</f>
        <v>0</v>
      </c>
      <c r="H34" s="116" t="e">
        <f>SUM($E$10,$E$23,$E$29,$E$34,$E$42,$E$50,$E$58,$E$66)</f>
        <v>#DIV/0!</v>
      </c>
      <c r="I34" s="40">
        <f>'Project Characteristics'!$C$36</f>
        <v>0</v>
      </c>
      <c r="J34" s="118"/>
      <c r="K34" s="31"/>
      <c r="L34" s="31"/>
      <c r="N34" s="77"/>
    </row>
    <row r="35" spans="1:25" x14ac:dyDescent="0.25">
      <c r="G35" s="120"/>
      <c r="I35" s="90"/>
      <c r="J35" s="48"/>
      <c r="N35" s="77"/>
    </row>
    <row r="36" spans="1:25" x14ac:dyDescent="0.25">
      <c r="B36" s="175" t="s">
        <v>29</v>
      </c>
      <c r="C36" s="175"/>
      <c r="D36" s="175"/>
      <c r="E36" s="175"/>
      <c r="F36" s="49"/>
      <c r="G36" s="120"/>
      <c r="H36" s="31"/>
      <c r="I36" s="95"/>
      <c r="J36" s="95"/>
      <c r="K36" s="31"/>
      <c r="L36" s="31"/>
      <c r="N36" s="77"/>
    </row>
    <row r="37" spans="1:25" x14ac:dyDescent="0.25">
      <c r="B37" s="93" t="s">
        <v>11</v>
      </c>
      <c r="C37" s="93" t="s">
        <v>10</v>
      </c>
      <c r="D37" s="94" t="s">
        <v>21</v>
      </c>
      <c r="E37" s="94" t="s">
        <v>0</v>
      </c>
      <c r="F37" s="31"/>
      <c r="G37" s="87"/>
      <c r="I37" s="48"/>
      <c r="J37" s="48"/>
      <c r="N37" s="77"/>
    </row>
    <row r="38" spans="1:25" x14ac:dyDescent="0.25">
      <c r="A38" s="52"/>
      <c r="B38" s="188" t="s">
        <v>30</v>
      </c>
      <c r="C38" s="122" t="s">
        <v>62</v>
      </c>
      <c r="D38" s="125"/>
      <c r="E38" s="54">
        <f>IF(AND(D38=N38,D39=O39),1,IF(AND(D38=N38,D39=P39),1,IF(AND(D38=N38,D39=N39),2,IF(D38=O38,0,IF(D38="",0,IF(D39="",0))))))</f>
        <v>0</v>
      </c>
      <c r="F38" s="31"/>
      <c r="G38" s="119"/>
      <c r="I38" s="48"/>
      <c r="J38" s="48"/>
      <c r="N38" s="31" t="s">
        <v>1</v>
      </c>
      <c r="O38" s="31" t="s">
        <v>2</v>
      </c>
      <c r="Y38" s="31"/>
    </row>
    <row r="39" spans="1:25" x14ac:dyDescent="0.25">
      <c r="A39" s="52"/>
      <c r="B39" s="189"/>
      <c r="C39" s="72" t="s">
        <v>53</v>
      </c>
      <c r="D39" s="126"/>
      <c r="E39" s="69"/>
      <c r="F39" s="31"/>
      <c r="I39" s="48"/>
      <c r="J39" s="48"/>
      <c r="N39" s="59" t="s">
        <v>63</v>
      </c>
      <c r="O39" s="31" t="s">
        <v>54</v>
      </c>
      <c r="P39" s="31" t="s">
        <v>55</v>
      </c>
      <c r="Y39" s="31"/>
    </row>
    <row r="40" spans="1:25" x14ac:dyDescent="0.25">
      <c r="A40" s="52"/>
      <c r="B40" s="108" t="s">
        <v>31</v>
      </c>
      <c r="C40" s="109" t="s">
        <v>32</v>
      </c>
      <c r="D40" s="44"/>
      <c r="E40" s="63">
        <f>IF(D40=N40,(2),(0))</f>
        <v>0</v>
      </c>
      <c r="F40" s="31"/>
      <c r="G40" s="114"/>
      <c r="I40" s="48"/>
      <c r="J40" s="48"/>
      <c r="N40" s="31" t="s">
        <v>1</v>
      </c>
      <c r="O40" s="31" t="s">
        <v>2</v>
      </c>
    </row>
    <row r="41" spans="1:25" ht="30" x14ac:dyDescent="0.25">
      <c r="A41" s="52"/>
      <c r="B41" s="108" t="s">
        <v>49</v>
      </c>
      <c r="C41" s="109" t="s">
        <v>35</v>
      </c>
      <c r="D41" s="63" t="str">
        <f>IF(AND('Project Characteristics'!C32&gt;=0.4,E27=4,E38=2),"Yes",IF(AND('Project Characteristics'!C32&gt;=0.4,E27=5,E38=2),"Yes",IF(E27=0,"No",IF(E27=1,"No",IF(E27=2,"No",IF(E27=3,"No",IF(E38=0,"No",IF(E38=1,"No",IF('Project Characteristics'!C32&lt;0.4,"No",IF('Project Characteristics'!C32,"","No"))))))))))</f>
        <v>No</v>
      </c>
      <c r="E41" s="63">
        <f>IF(AND('Project Characteristics'!C32&gt;=0.4,E27=4,E38=2),2,IF(AND('Project Characteristics'!C32&gt;=0.4,E27=5,E38=2),2,IF(AND('Project Characteristics'!C32&gt;=0.4,E27=6,E38=2),2,IF(E27=0,0,IF(E27=1,0,IF(E27=2,0,IF(E27=3,0,IF(E38=0,0,IF(E38=1,0,IF('Project Characteristics'!C32&lt;0.4,0,IF('Project Characteristics'!C32,"",0)))))))))))</f>
        <v>0</v>
      </c>
      <c r="F41" s="84"/>
      <c r="G41" s="75" t="s">
        <v>133</v>
      </c>
      <c r="H41" s="115" t="s">
        <v>74</v>
      </c>
      <c r="I41" s="76" t="s">
        <v>134</v>
      </c>
      <c r="J41" s="117"/>
      <c r="K41" s="84"/>
    </row>
    <row r="42" spans="1:25" x14ac:dyDescent="0.25">
      <c r="B42" s="95"/>
      <c r="C42" s="84"/>
      <c r="D42" s="96" t="s">
        <v>3</v>
      </c>
      <c r="E42" s="78">
        <f>SUM(E38,E40,E41)</f>
        <v>0</v>
      </c>
      <c r="F42" s="84"/>
      <c r="G42" s="39">
        <f>'Project Characteristics'!$C$35</f>
        <v>0</v>
      </c>
      <c r="H42" s="116" t="e">
        <f>SUM($E$10,$E$23,$E$29,$E$34,$E$42,$E$50,$E$58,$E$66)</f>
        <v>#DIV/0!</v>
      </c>
      <c r="I42" s="40">
        <f>'Project Characteristics'!$C$36</f>
        <v>0</v>
      </c>
      <c r="J42" s="118"/>
      <c r="K42" s="84"/>
    </row>
    <row r="43" spans="1:25" x14ac:dyDescent="0.25">
      <c r="D43" s="34"/>
      <c r="E43" s="110"/>
      <c r="F43" s="84"/>
      <c r="G43" s="84"/>
      <c r="H43" s="84"/>
      <c r="I43" s="123"/>
      <c r="J43" s="84"/>
      <c r="K43" s="84"/>
    </row>
    <row r="44" spans="1:25" x14ac:dyDescent="0.25">
      <c r="B44" s="175" t="s">
        <v>37</v>
      </c>
      <c r="C44" s="175"/>
      <c r="D44" s="175"/>
      <c r="E44" s="175"/>
      <c r="F44" s="49"/>
      <c r="H44" s="49"/>
      <c r="I44" s="91"/>
      <c r="J44" s="91"/>
      <c r="K44" s="49"/>
      <c r="L44" s="92"/>
    </row>
    <row r="45" spans="1:25" x14ac:dyDescent="0.25">
      <c r="B45" s="93" t="s">
        <v>11</v>
      </c>
      <c r="C45" s="93" t="s">
        <v>10</v>
      </c>
      <c r="D45" s="94" t="s">
        <v>21</v>
      </c>
      <c r="E45" s="94" t="s">
        <v>0</v>
      </c>
      <c r="F45" s="31"/>
      <c r="H45" s="31"/>
      <c r="I45" s="95"/>
      <c r="J45" s="95"/>
      <c r="K45" s="31"/>
      <c r="L45" s="31"/>
    </row>
    <row r="46" spans="1:25" ht="15" customHeight="1" x14ac:dyDescent="0.25">
      <c r="A46" s="52"/>
      <c r="B46" s="188" t="s">
        <v>38</v>
      </c>
      <c r="C46" s="104" t="s">
        <v>64</v>
      </c>
      <c r="D46" s="45"/>
      <c r="E46" s="54">
        <f>IF(AND(D46=N46,D47=N47),2,IF(AND(D46=N46,D47=O47),4,IF(AND(D46=N46,D47=P47),6,IF(AND(D46=N46,D47=Q47),8,IF(D46=O46,0,IF(D46="",0,IF(D47="",0)))))))</f>
        <v>0</v>
      </c>
      <c r="H46" s="31"/>
      <c r="I46" s="95"/>
      <c r="J46" s="95"/>
      <c r="K46" s="31"/>
      <c r="L46" s="31"/>
      <c r="N46" s="31" t="s">
        <v>1</v>
      </c>
      <c r="O46" s="31" t="s">
        <v>2</v>
      </c>
    </row>
    <row r="47" spans="1:25" x14ac:dyDescent="0.25">
      <c r="A47" s="52"/>
      <c r="B47" s="189"/>
      <c r="C47" s="72" t="s">
        <v>53</v>
      </c>
      <c r="D47" s="46"/>
      <c r="E47" s="105"/>
      <c r="F47" s="31"/>
      <c r="H47" s="31"/>
      <c r="I47" s="95"/>
      <c r="J47" s="95"/>
      <c r="K47" s="31"/>
      <c r="L47" s="31"/>
      <c r="N47" s="77" t="s">
        <v>54</v>
      </c>
      <c r="O47" s="31" t="s">
        <v>55</v>
      </c>
      <c r="P47" s="31" t="s">
        <v>56</v>
      </c>
      <c r="Q47" s="31" t="s">
        <v>57</v>
      </c>
    </row>
    <row r="48" spans="1:25" x14ac:dyDescent="0.25">
      <c r="A48" s="52"/>
      <c r="B48" s="181" t="s">
        <v>39</v>
      </c>
      <c r="C48" s="106" t="s">
        <v>40</v>
      </c>
      <c r="D48" s="45"/>
      <c r="E48" s="54">
        <f>IF(AND(D48=N48,D49=N49),7,IF(AND(D48=N48,D49=O49),14,IF(D48=O48,0,IF(D48=N48,0,IF(D48="",0)))))</f>
        <v>0</v>
      </c>
      <c r="G48" s="87"/>
      <c r="I48" s="48"/>
      <c r="J48" s="48"/>
      <c r="L48" s="31"/>
      <c r="N48" s="31" t="s">
        <v>1</v>
      </c>
      <c r="O48" s="31" t="s">
        <v>2</v>
      </c>
    </row>
    <row r="49" spans="1:17" ht="30" x14ac:dyDescent="0.25">
      <c r="A49" s="52"/>
      <c r="B49" s="182"/>
      <c r="C49" s="72" t="s">
        <v>53</v>
      </c>
      <c r="D49" s="46"/>
      <c r="E49" s="107"/>
      <c r="G49" s="75" t="s">
        <v>133</v>
      </c>
      <c r="H49" s="115" t="s">
        <v>74</v>
      </c>
      <c r="I49" s="76" t="s">
        <v>134</v>
      </c>
      <c r="J49" s="117"/>
      <c r="L49" s="31"/>
      <c r="N49" s="77" t="s">
        <v>54</v>
      </c>
      <c r="O49" s="31" t="s">
        <v>55</v>
      </c>
    </row>
    <row r="50" spans="1:17" x14ac:dyDescent="0.25">
      <c r="B50" s="95"/>
      <c r="C50" s="84"/>
      <c r="D50" s="96" t="s">
        <v>3</v>
      </c>
      <c r="E50" s="78">
        <f>SUM(E46,E48)</f>
        <v>0</v>
      </c>
      <c r="G50" s="39">
        <f>'Project Characteristics'!$C$35</f>
        <v>0</v>
      </c>
      <c r="H50" s="116" t="e">
        <f>SUM($E$10,$E$23,$E$29,$E$34,$E$42,$E$50,$E$58,$E$66)</f>
        <v>#DIV/0!</v>
      </c>
      <c r="I50" s="40">
        <f>'Project Characteristics'!$C$36</f>
        <v>0</v>
      </c>
      <c r="J50" s="118"/>
      <c r="L50" s="31"/>
    </row>
    <row r="51" spans="1:17" x14ac:dyDescent="0.25">
      <c r="C51" s="97"/>
      <c r="D51" s="98"/>
      <c r="G51" s="114"/>
      <c r="I51" s="90"/>
      <c r="J51" s="48"/>
    </row>
    <row r="52" spans="1:17" x14ac:dyDescent="0.25">
      <c r="B52" s="175" t="s">
        <v>50</v>
      </c>
      <c r="C52" s="175"/>
      <c r="D52" s="175"/>
      <c r="E52" s="175"/>
      <c r="F52" s="49"/>
      <c r="G52" s="120"/>
      <c r="I52" s="48"/>
      <c r="J52" s="91"/>
      <c r="K52" s="49"/>
      <c r="L52" s="49"/>
    </row>
    <row r="53" spans="1:17" x14ac:dyDescent="0.25">
      <c r="B53" s="93" t="s">
        <v>11</v>
      </c>
      <c r="C53" s="93" t="s">
        <v>10</v>
      </c>
      <c r="D53" s="94" t="s">
        <v>21</v>
      </c>
      <c r="E53" s="94" t="s">
        <v>0</v>
      </c>
      <c r="F53" s="31"/>
      <c r="H53" s="31"/>
      <c r="I53" s="95"/>
      <c r="J53" s="95"/>
      <c r="K53" s="31"/>
      <c r="L53" s="31"/>
    </row>
    <row r="54" spans="1:17" x14ac:dyDescent="0.25">
      <c r="A54" s="52"/>
      <c r="B54" s="103" t="s">
        <v>65</v>
      </c>
      <c r="C54" s="100" t="s">
        <v>26</v>
      </c>
      <c r="D54" s="44"/>
      <c r="E54" s="63">
        <f>IF(D54=N54,(1),(0))</f>
        <v>0</v>
      </c>
      <c r="F54" s="31"/>
      <c r="H54" s="31"/>
      <c r="I54" s="95"/>
      <c r="J54" s="95"/>
      <c r="K54" s="31"/>
      <c r="L54" s="31"/>
      <c r="N54" s="31" t="s">
        <v>1</v>
      </c>
      <c r="O54" s="31" t="s">
        <v>2</v>
      </c>
    </row>
    <row r="55" spans="1:17" ht="30" x14ac:dyDescent="0.25">
      <c r="A55" s="52"/>
      <c r="B55" s="108" t="s">
        <v>66</v>
      </c>
      <c r="C55" s="109" t="s">
        <v>27</v>
      </c>
      <c r="D55" s="44"/>
      <c r="E55" s="63">
        <f>IF(D55=N55,(1),(0))</f>
        <v>0</v>
      </c>
      <c r="F55" s="31"/>
      <c r="H55" s="31"/>
      <c r="I55" s="95"/>
      <c r="J55" s="95"/>
      <c r="K55" s="31"/>
      <c r="L55" s="31"/>
      <c r="N55" s="31" t="s">
        <v>1</v>
      </c>
      <c r="O55" s="31" t="s">
        <v>2</v>
      </c>
    </row>
    <row r="56" spans="1:17" ht="30" x14ac:dyDescent="0.25">
      <c r="A56" s="52"/>
      <c r="B56" s="181" t="s">
        <v>67</v>
      </c>
      <c r="C56" s="104" t="s">
        <v>36</v>
      </c>
      <c r="D56" s="45"/>
      <c r="E56" s="54">
        <f>IF(AND(D56=N56,D57=N57),1,IF(AND(D56=N56,D57=O57),2,IF(AND(D56=N56,D57=P57),3,IF(AND(D56=N56,D57=Q57),4,IF(D56=O56,0,IF(D56="",0,IF(D57="",0)))))))</f>
        <v>0</v>
      </c>
      <c r="F56" s="31"/>
      <c r="G56" s="87"/>
      <c r="H56" s="31"/>
      <c r="I56" s="95"/>
      <c r="J56" s="95"/>
      <c r="K56" s="31"/>
      <c r="L56" s="31"/>
      <c r="N56" s="31" t="s">
        <v>1</v>
      </c>
      <c r="O56" s="31" t="s">
        <v>2</v>
      </c>
    </row>
    <row r="57" spans="1:17" ht="30" x14ac:dyDescent="0.25">
      <c r="A57" s="52"/>
      <c r="B57" s="182"/>
      <c r="C57" s="72" t="s">
        <v>53</v>
      </c>
      <c r="D57" s="46"/>
      <c r="E57" s="74"/>
      <c r="F57" s="31"/>
      <c r="G57" s="75" t="s">
        <v>133</v>
      </c>
      <c r="H57" s="115" t="s">
        <v>74</v>
      </c>
      <c r="I57" s="76" t="s">
        <v>134</v>
      </c>
      <c r="J57" s="95"/>
      <c r="K57" s="31"/>
      <c r="L57" s="31"/>
      <c r="N57" s="31" t="s">
        <v>54</v>
      </c>
      <c r="O57" s="31" t="s">
        <v>55</v>
      </c>
      <c r="P57" s="31" t="s">
        <v>56</v>
      </c>
      <c r="Q57" s="31" t="s">
        <v>57</v>
      </c>
    </row>
    <row r="58" spans="1:17" x14ac:dyDescent="0.25">
      <c r="B58" s="95"/>
      <c r="C58" s="84"/>
      <c r="D58" s="96" t="s">
        <v>3</v>
      </c>
      <c r="E58" s="88">
        <f>SUM(E54:E56)</f>
        <v>0</v>
      </c>
      <c r="F58" s="31"/>
      <c r="G58" s="39">
        <f>'Project Characteristics'!$C$35</f>
        <v>0</v>
      </c>
      <c r="H58" s="116" t="e">
        <f>SUM($E$10,$E$23,$E$29,$E$34,$E$42,$E$50,$E$58,$E$66)</f>
        <v>#DIV/0!</v>
      </c>
      <c r="I58" s="40">
        <f>'Project Characteristics'!$C$36</f>
        <v>0</v>
      </c>
      <c r="J58" s="95"/>
      <c r="K58" s="31"/>
      <c r="L58" s="31"/>
    </row>
    <row r="59" spans="1:17" x14ac:dyDescent="0.25">
      <c r="B59" s="95"/>
      <c r="C59" s="84"/>
      <c r="D59" s="96"/>
      <c r="E59" s="110"/>
      <c r="F59" s="31"/>
      <c r="H59" s="31"/>
      <c r="I59" s="95"/>
      <c r="J59" s="95"/>
      <c r="K59" s="31"/>
      <c r="L59" s="31"/>
    </row>
    <row r="60" spans="1:17" x14ac:dyDescent="0.25">
      <c r="B60" s="175" t="s">
        <v>33</v>
      </c>
      <c r="C60" s="175"/>
      <c r="D60" s="175"/>
      <c r="E60" s="175"/>
      <c r="F60" s="49"/>
      <c r="G60" s="114"/>
      <c r="H60" s="49"/>
      <c r="I60" s="91"/>
      <c r="J60" s="91"/>
      <c r="K60" s="49"/>
      <c r="L60" s="92"/>
    </row>
    <row r="61" spans="1:17" x14ac:dyDescent="0.25">
      <c r="B61" s="93" t="s">
        <v>11</v>
      </c>
      <c r="C61" s="93" t="s">
        <v>10</v>
      </c>
      <c r="D61" s="94" t="s">
        <v>21</v>
      </c>
      <c r="E61" s="94" t="s">
        <v>0</v>
      </c>
      <c r="F61" s="31"/>
      <c r="H61" s="31"/>
      <c r="I61" s="95"/>
      <c r="J61" s="95"/>
      <c r="K61" s="31"/>
      <c r="L61" s="31"/>
      <c r="N61" s="77"/>
    </row>
    <row r="62" spans="1:17" ht="30" x14ac:dyDescent="0.25">
      <c r="B62" s="190" t="s">
        <v>34</v>
      </c>
      <c r="C62" s="124" t="s">
        <v>211</v>
      </c>
      <c r="D62" s="54" t="str">
        <f>IF('Project Characteristics'!C33&gt;=5%,N62,IF('Project Characteristics'!C33&lt;5%,O62))</f>
        <v>No</v>
      </c>
      <c r="E62" s="54">
        <f>IF(AND(D62=N62,D63=N63),1,IF(AND(D62=N62,D63=O63),2,IF(AND(D62=N62,D63=P63),3,IF(D62=O62,0,IF(D62="",0,IF(D63="",0))))))</f>
        <v>0</v>
      </c>
      <c r="F62" s="31"/>
      <c r="G62" s="87"/>
      <c r="H62" s="31"/>
      <c r="I62" s="95"/>
      <c r="J62" s="95"/>
      <c r="K62" s="31"/>
      <c r="L62" s="31"/>
      <c r="N62" s="31" t="s">
        <v>1</v>
      </c>
      <c r="O62" s="31" t="s">
        <v>2</v>
      </c>
    </row>
    <row r="63" spans="1:17" ht="30" x14ac:dyDescent="0.25">
      <c r="B63" s="191"/>
      <c r="C63" s="72" t="s">
        <v>53</v>
      </c>
      <c r="D63" s="74" t="str">
        <f>IF('Project Characteristics'!C33&lt;5%,"",IF(AND('Project Characteristics'!C33&gt;=5%,'Project Characteristics'!C33&lt;=10%),N63,IF(AND('Project Characteristics'!C33&gt;10%,'Project Characteristics'!C33&lt;=20%),O63,IF(AND('Project Characteristics'!C33&gt;20%,'Project Characteristics'!C33&lt;=25%),P63))))</f>
        <v/>
      </c>
      <c r="E63" s="74"/>
      <c r="F63" s="31"/>
      <c r="G63" s="75" t="s">
        <v>133</v>
      </c>
      <c r="H63" s="115" t="s">
        <v>74</v>
      </c>
      <c r="I63" s="76" t="s">
        <v>134</v>
      </c>
      <c r="J63" s="95"/>
      <c r="K63" s="31"/>
      <c r="L63" s="31"/>
      <c r="N63" s="31" t="s">
        <v>54</v>
      </c>
      <c r="O63" s="31" t="s">
        <v>55</v>
      </c>
      <c r="P63" s="31" t="s">
        <v>56</v>
      </c>
      <c r="Q63" s="31" t="s">
        <v>57</v>
      </c>
    </row>
    <row r="64" spans="1:17" ht="30" x14ac:dyDescent="0.25">
      <c r="B64" s="191"/>
      <c r="C64" s="124" t="s">
        <v>210</v>
      </c>
      <c r="D64" s="54" t="str">
        <f>IF('Project Characteristics'!C34&gt;=3%,N62,IF('Project Characteristics'!C34&lt;3%,O62))</f>
        <v>No</v>
      </c>
      <c r="E64" s="54">
        <f>IF(AND(D64=N62,D65=N63),1,IF(AND(D64=N62,D65=O63),2,IF(AND(D64=N62,D65=P63),3,IF(AND(D64=N62,D65=Q63),4,IF(D64=O62,0,IF(D64="",0,IF(D65="",0)))))))</f>
        <v>0</v>
      </c>
      <c r="F64" s="31"/>
      <c r="G64" s="39">
        <f>'Project Characteristics'!$C$35</f>
        <v>0</v>
      </c>
      <c r="H64" s="116" t="e">
        <f>SUM($E$10,$E$23,$E$29,$E$34,$E$42,$E$50,$E$58,$E$66)</f>
        <v>#DIV/0!</v>
      </c>
      <c r="I64" s="40">
        <f>'Project Characteristics'!$C$36</f>
        <v>0</v>
      </c>
      <c r="J64" s="95"/>
      <c r="K64" s="31"/>
      <c r="L64" s="31"/>
    </row>
    <row r="65" spans="1:24" x14ac:dyDescent="0.25">
      <c r="B65" s="192"/>
      <c r="C65" s="72" t="s">
        <v>53</v>
      </c>
      <c r="D65" s="74" t="str">
        <f>IF('Project Characteristics'!C34&lt;3%,"",IF(AND('Project Characteristics'!C34&gt;=3%,'Project Characteristics'!C34&lt;=7%),N63,IF(AND('Project Characteristics'!C34&gt;7%,'Project Characteristics'!C34&lt;=14%),O63,IF(AND('Project Characteristics'!C34&gt;14%,'Project Characteristics'!C34&lt;=20%),P63,IF(AND('Project Characteristics'!C34&gt;20%,'Project Characteristics'!C34&lt;=25%),Q63)))))</f>
        <v/>
      </c>
      <c r="E65" s="74"/>
      <c r="F65" s="31"/>
      <c r="J65" s="95"/>
      <c r="K65" s="31"/>
      <c r="L65" s="31"/>
    </row>
    <row r="66" spans="1:24" x14ac:dyDescent="0.25">
      <c r="B66" s="95"/>
      <c r="C66" s="84"/>
      <c r="D66" s="96" t="s">
        <v>3</v>
      </c>
      <c r="E66" s="88">
        <f>SUM(E62,E64)</f>
        <v>0</v>
      </c>
      <c r="F66" s="31"/>
      <c r="J66" s="95"/>
      <c r="K66" s="31"/>
      <c r="L66" s="31"/>
      <c r="M66" s="59"/>
      <c r="X66" s="31"/>
    </row>
    <row r="67" spans="1:24" x14ac:dyDescent="0.25">
      <c r="A67" s="22"/>
      <c r="M67" s="22"/>
      <c r="N67" s="59"/>
      <c r="O67" s="59"/>
      <c r="P67" s="22"/>
      <c r="Q67" s="22"/>
      <c r="R67" s="22"/>
      <c r="S67" s="22"/>
      <c r="T67" s="22"/>
      <c r="U67" s="22"/>
      <c r="V67" s="22"/>
      <c r="W67" s="22"/>
    </row>
    <row r="68" spans="1:24" x14ac:dyDescent="0.25">
      <c r="A68" s="22"/>
      <c r="M68" s="22"/>
      <c r="P68" s="22"/>
      <c r="Q68" s="22"/>
      <c r="R68" s="22"/>
      <c r="S68" s="22"/>
      <c r="T68" s="22"/>
      <c r="U68" s="22"/>
      <c r="V68" s="22"/>
      <c r="W68" s="22"/>
    </row>
    <row r="69" spans="1:24" x14ac:dyDescent="0.25">
      <c r="A69" s="22"/>
      <c r="M69" s="22"/>
      <c r="P69" s="22"/>
      <c r="Q69" s="22"/>
      <c r="R69" s="22"/>
      <c r="S69" s="22"/>
      <c r="T69" s="22"/>
      <c r="U69" s="22"/>
      <c r="V69" s="22"/>
      <c r="W69" s="22"/>
    </row>
    <row r="70" spans="1:24" x14ac:dyDescent="0.25">
      <c r="A70" s="22"/>
      <c r="M70" s="22"/>
      <c r="P70" s="22"/>
      <c r="Q70" s="22"/>
      <c r="R70" s="22"/>
      <c r="S70" s="22"/>
      <c r="T70" s="22"/>
      <c r="U70" s="22"/>
      <c r="V70" s="22"/>
      <c r="W70" s="22"/>
    </row>
    <row r="71" spans="1:24" x14ac:dyDescent="0.25">
      <c r="A71" s="22"/>
      <c r="M71" s="22"/>
      <c r="P71" s="22"/>
      <c r="Q71" s="22"/>
      <c r="R71" s="22"/>
      <c r="S71" s="22"/>
      <c r="T71" s="22"/>
      <c r="U71" s="22"/>
      <c r="V71" s="22"/>
      <c r="W71" s="22"/>
    </row>
    <row r="72" spans="1:24" x14ac:dyDescent="0.25">
      <c r="A72" s="22"/>
      <c r="M72" s="22"/>
      <c r="P72" s="22"/>
      <c r="Q72" s="22"/>
      <c r="R72" s="22"/>
      <c r="S72" s="22"/>
      <c r="T72" s="22"/>
      <c r="U72" s="22"/>
      <c r="V72" s="22"/>
      <c r="W72" s="22"/>
    </row>
    <row r="73" spans="1:24" hidden="1" x14ac:dyDescent="0.25">
      <c r="A73" s="22"/>
      <c r="M73" s="22"/>
      <c r="P73" s="22"/>
      <c r="Q73" s="22"/>
      <c r="R73" s="22"/>
      <c r="S73" s="22"/>
      <c r="T73" s="22"/>
      <c r="U73" s="22"/>
      <c r="V73" s="22"/>
      <c r="W73" s="22"/>
    </row>
    <row r="74" spans="1:24" hidden="1" x14ac:dyDescent="0.25">
      <c r="A74" s="22"/>
      <c r="M74" s="22"/>
      <c r="P74" s="22"/>
      <c r="Q74" s="22"/>
      <c r="R74" s="22"/>
      <c r="S74" s="22"/>
      <c r="T74" s="22"/>
      <c r="U74" s="22"/>
      <c r="V74" s="22"/>
      <c r="W74" s="22"/>
    </row>
    <row r="75" spans="1:24" hidden="1" x14ac:dyDescent="0.25">
      <c r="A75" s="22"/>
      <c r="M75" s="22"/>
      <c r="P75" s="22"/>
      <c r="Q75" s="22"/>
      <c r="R75" s="22"/>
      <c r="S75" s="22"/>
      <c r="T75" s="22"/>
      <c r="U75" s="22"/>
      <c r="V75" s="22"/>
      <c r="W75" s="22"/>
    </row>
    <row r="76" spans="1:24" hidden="1" x14ac:dyDescent="0.25">
      <c r="A76" s="22"/>
      <c r="M76" s="22"/>
      <c r="P76" s="22"/>
      <c r="Q76" s="22"/>
      <c r="R76" s="22"/>
      <c r="S76" s="22"/>
      <c r="T76" s="22"/>
      <c r="U76" s="22"/>
      <c r="V76" s="22"/>
      <c r="W76" s="22"/>
    </row>
    <row r="77" spans="1:24" hidden="1" x14ac:dyDescent="0.25">
      <c r="A77" s="22"/>
      <c r="M77" s="22"/>
      <c r="P77" s="22"/>
      <c r="Q77" s="22"/>
      <c r="R77" s="22"/>
      <c r="S77" s="22"/>
      <c r="T77" s="22"/>
      <c r="U77" s="22"/>
      <c r="V77" s="22"/>
      <c r="W77" s="22"/>
    </row>
    <row r="78" spans="1:24" hidden="1" x14ac:dyDescent="0.25">
      <c r="A78" s="22"/>
      <c r="M78" s="22"/>
      <c r="P78" s="22"/>
      <c r="Q78" s="22"/>
      <c r="R78" s="22"/>
      <c r="S78" s="22"/>
      <c r="T78" s="22"/>
      <c r="U78" s="22"/>
      <c r="V78" s="22"/>
      <c r="W78" s="22"/>
    </row>
    <row r="79" spans="1:24" hidden="1" x14ac:dyDescent="0.25">
      <c r="A79" s="22"/>
      <c r="M79" s="22"/>
      <c r="P79" s="22"/>
      <c r="Q79" s="22"/>
      <c r="R79" s="22"/>
      <c r="S79" s="22"/>
      <c r="T79" s="22"/>
      <c r="U79" s="22"/>
      <c r="V79" s="22"/>
      <c r="W79" s="22"/>
    </row>
    <row r="80" spans="1:24" hidden="1" x14ac:dyDescent="0.25">
      <c r="A80" s="22"/>
      <c r="M80" s="22"/>
      <c r="P80" s="22"/>
      <c r="Q80" s="22"/>
      <c r="R80" s="22"/>
      <c r="S80" s="22"/>
      <c r="T80" s="22"/>
      <c r="U80" s="22"/>
      <c r="V80" s="22"/>
      <c r="W80" s="22"/>
    </row>
    <row r="81" spans="1:24" hidden="1" x14ac:dyDescent="0.25">
      <c r="A81" s="22"/>
      <c r="M81" s="22"/>
      <c r="P81" s="22"/>
      <c r="Q81" s="22"/>
      <c r="R81" s="22"/>
      <c r="S81" s="22"/>
      <c r="T81" s="22"/>
      <c r="U81" s="22"/>
      <c r="V81" s="22"/>
      <c r="W81" s="22"/>
    </row>
    <row r="82" spans="1:24" hidden="1" x14ac:dyDescent="0.25">
      <c r="A82" s="22"/>
      <c r="M82" s="22"/>
      <c r="N82" s="59"/>
      <c r="O82" s="59"/>
      <c r="P82" s="22"/>
      <c r="Q82" s="22"/>
      <c r="R82" s="22"/>
      <c r="S82" s="22"/>
      <c r="T82" s="22"/>
      <c r="U82" s="22"/>
      <c r="V82" s="22"/>
      <c r="W82" s="22"/>
    </row>
    <row r="83" spans="1:24" hidden="1" x14ac:dyDescent="0.25">
      <c r="M83" s="112"/>
    </row>
    <row r="84" spans="1:24" hidden="1" x14ac:dyDescent="0.25">
      <c r="N84" s="112"/>
      <c r="O84" s="112"/>
      <c r="P84" s="112"/>
    </row>
    <row r="85" spans="1:24" hidden="1" x14ac:dyDescent="0.25"/>
    <row r="86" spans="1:24" hidden="1" x14ac:dyDescent="0.25"/>
    <row r="87" spans="1:24" hidden="1" x14ac:dyDescent="0.25">
      <c r="X87" s="31"/>
    </row>
    <row r="88" spans="1:24" hidden="1" x14ac:dyDescent="0.25">
      <c r="X88" s="31"/>
    </row>
    <row r="89" spans="1:24" hidden="1" x14ac:dyDescent="0.25"/>
    <row r="90" spans="1:24" hidden="1" x14ac:dyDescent="0.25">
      <c r="N90" s="59"/>
      <c r="O90" s="59"/>
      <c r="P90" s="22"/>
      <c r="Q90" s="22"/>
      <c r="R90" s="22"/>
      <c r="S90" s="22"/>
      <c r="T90" s="22"/>
      <c r="U90" s="22"/>
      <c r="V90" s="22"/>
      <c r="W90" s="22"/>
    </row>
    <row r="91" spans="1:24" hidden="1" x14ac:dyDescent="0.25">
      <c r="M91" s="59"/>
      <c r="P91" s="22"/>
      <c r="Q91" s="22"/>
      <c r="R91" s="22"/>
      <c r="S91" s="22"/>
      <c r="T91" s="22"/>
      <c r="U91" s="22"/>
      <c r="V91" s="22"/>
      <c r="W91" s="22"/>
    </row>
    <row r="92" spans="1:24" hidden="1" x14ac:dyDescent="0.25">
      <c r="M92" s="22"/>
      <c r="N92" s="59"/>
      <c r="O92" s="59"/>
    </row>
    <row r="93" spans="1:24" hidden="1" x14ac:dyDescent="0.25">
      <c r="M93" s="112"/>
      <c r="N93" s="22"/>
      <c r="O93" s="22"/>
    </row>
    <row r="94" spans="1:24" hidden="1" x14ac:dyDescent="0.25">
      <c r="M94" s="22"/>
      <c r="N94" s="112"/>
      <c r="O94" s="112"/>
    </row>
    <row r="95" spans="1:24" hidden="1" x14ac:dyDescent="0.25">
      <c r="M95" s="22"/>
      <c r="N95" s="22"/>
      <c r="O95" s="22"/>
    </row>
    <row r="96" spans="1:24" hidden="1" x14ac:dyDescent="0.25">
      <c r="N96" s="22"/>
      <c r="O96" s="22"/>
    </row>
    <row r="97" spans="1:23" hidden="1" x14ac:dyDescent="0.25"/>
    <row r="98" spans="1:23" hidden="1" x14ac:dyDescent="0.25">
      <c r="A98" s="22"/>
      <c r="N98" s="59"/>
      <c r="O98" s="59"/>
      <c r="Q98" s="22"/>
      <c r="R98" s="22"/>
      <c r="S98" s="22"/>
      <c r="T98" s="22"/>
      <c r="U98" s="22"/>
      <c r="V98" s="22"/>
      <c r="W98" s="22"/>
    </row>
    <row r="99" spans="1:23" hidden="1" x14ac:dyDescent="0.25">
      <c r="A99" s="22"/>
      <c r="N99" s="59"/>
      <c r="O99" s="59"/>
      <c r="Q99" s="22"/>
      <c r="R99" s="22"/>
      <c r="S99" s="22"/>
      <c r="T99" s="22"/>
      <c r="U99" s="22"/>
      <c r="V99" s="22"/>
      <c r="W99" s="22"/>
    </row>
    <row r="100" spans="1:23" hidden="1" x14ac:dyDescent="0.25">
      <c r="A100" s="22"/>
      <c r="Q100" s="22"/>
      <c r="R100" s="22"/>
      <c r="S100" s="22"/>
      <c r="T100" s="22"/>
      <c r="U100" s="22"/>
      <c r="V100" s="22"/>
      <c r="W100" s="22"/>
    </row>
    <row r="101" spans="1:23" hidden="1" x14ac:dyDescent="0.25">
      <c r="A101" s="22"/>
      <c r="Q101" s="22"/>
      <c r="R101" s="22"/>
      <c r="S101" s="22"/>
      <c r="T101" s="22"/>
      <c r="U101" s="22"/>
      <c r="V101" s="22"/>
      <c r="W101" s="22"/>
    </row>
    <row r="102" spans="1:23" hidden="1" x14ac:dyDescent="0.25">
      <c r="A102" s="22"/>
      <c r="Q102" s="22"/>
      <c r="R102" s="22"/>
      <c r="S102" s="22"/>
      <c r="T102" s="22"/>
      <c r="U102" s="22"/>
      <c r="V102" s="22"/>
      <c r="W102" s="22"/>
    </row>
    <row r="103" spans="1:23" hidden="1" x14ac:dyDescent="0.25">
      <c r="A103" s="22"/>
      <c r="Q103" s="22"/>
      <c r="R103" s="22"/>
      <c r="S103" s="22"/>
      <c r="T103" s="22"/>
      <c r="U103" s="22"/>
      <c r="V103" s="22"/>
      <c r="W103" s="22"/>
    </row>
    <row r="104" spans="1:23" hidden="1" x14ac:dyDescent="0.25">
      <c r="A104" s="22"/>
      <c r="Q104" s="22"/>
      <c r="R104" s="22"/>
      <c r="S104" s="22"/>
      <c r="T104" s="22"/>
      <c r="U104" s="22"/>
      <c r="V104" s="22"/>
      <c r="W104" s="22"/>
    </row>
    <row r="105" spans="1:23" hidden="1" x14ac:dyDescent="0.25">
      <c r="A105" s="22"/>
      <c r="Q105" s="22"/>
      <c r="R105" s="22"/>
      <c r="S105" s="22"/>
      <c r="T105" s="22"/>
      <c r="U105" s="22"/>
      <c r="V105" s="22"/>
      <c r="W105" s="22"/>
    </row>
    <row r="106" spans="1:23" hidden="1" x14ac:dyDescent="0.25">
      <c r="A106" s="22"/>
      <c r="Q106" s="22"/>
      <c r="R106" s="22"/>
      <c r="S106" s="22"/>
      <c r="T106" s="22"/>
      <c r="U106" s="22"/>
      <c r="V106" s="22"/>
      <c r="W106" s="22"/>
    </row>
    <row r="107" spans="1:23" hidden="1" x14ac:dyDescent="0.25">
      <c r="A107" s="22"/>
      <c r="Q107" s="22"/>
      <c r="R107" s="22"/>
      <c r="S107" s="22"/>
      <c r="T107" s="22"/>
      <c r="U107" s="22"/>
      <c r="V107" s="22"/>
      <c r="W107" s="22"/>
    </row>
    <row r="108" spans="1:23" hidden="1" x14ac:dyDescent="0.25">
      <c r="A108" s="22"/>
      <c r="Q108" s="22"/>
      <c r="R108" s="22"/>
      <c r="S108" s="22"/>
      <c r="T108" s="22"/>
      <c r="U108" s="22"/>
      <c r="V108" s="22"/>
      <c r="W108" s="22"/>
    </row>
    <row r="109" spans="1:23" hidden="1" x14ac:dyDescent="0.25">
      <c r="A109" s="22"/>
      <c r="Q109" s="22"/>
      <c r="R109" s="22"/>
      <c r="S109" s="22"/>
      <c r="T109" s="22"/>
      <c r="U109" s="22"/>
      <c r="V109" s="22"/>
      <c r="W109" s="22"/>
    </row>
    <row r="110" spans="1:23" hidden="1" x14ac:dyDescent="0.25">
      <c r="A110" s="22"/>
      <c r="M110" s="113"/>
      <c r="Q110" s="22"/>
      <c r="R110" s="22"/>
      <c r="S110" s="22"/>
      <c r="T110" s="22"/>
      <c r="U110" s="22"/>
      <c r="V110" s="22"/>
      <c r="W110" s="22"/>
    </row>
    <row r="111" spans="1:23" hidden="1" x14ac:dyDescent="0.25">
      <c r="A111" s="22"/>
      <c r="M111" s="113"/>
      <c r="N111" s="113"/>
      <c r="O111" s="113"/>
      <c r="P111" s="113"/>
      <c r="Q111" s="22"/>
      <c r="R111" s="22"/>
      <c r="S111" s="22"/>
      <c r="T111" s="22"/>
      <c r="U111" s="22"/>
      <c r="V111" s="22"/>
      <c r="W111" s="22"/>
    </row>
    <row r="112" spans="1:23" hidden="1" x14ac:dyDescent="0.25">
      <c r="A112" s="22"/>
      <c r="M112" s="113"/>
      <c r="N112" s="112"/>
      <c r="O112" s="112"/>
      <c r="P112" s="112"/>
      <c r="Q112" s="22"/>
      <c r="R112" s="22"/>
      <c r="S112" s="22"/>
      <c r="T112" s="22"/>
      <c r="U112" s="22"/>
      <c r="V112" s="22"/>
      <c r="W112" s="22"/>
    </row>
    <row r="113" spans="1:23" hidden="1" x14ac:dyDescent="0.25">
      <c r="A113" s="22"/>
      <c r="M113" s="113"/>
      <c r="N113" s="113"/>
      <c r="O113" s="113"/>
      <c r="P113" s="113"/>
      <c r="Q113" s="22"/>
      <c r="R113" s="22"/>
      <c r="S113" s="22"/>
      <c r="T113" s="22"/>
      <c r="U113" s="22"/>
      <c r="V113" s="22"/>
      <c r="W113" s="22"/>
    </row>
    <row r="114" spans="1:23" hidden="1" x14ac:dyDescent="0.25">
      <c r="A114" s="22"/>
      <c r="N114" s="112"/>
      <c r="O114" s="112"/>
      <c r="P114" s="112"/>
      <c r="Q114" s="22"/>
      <c r="R114" s="22"/>
      <c r="S114" s="22"/>
      <c r="T114" s="22"/>
      <c r="U114" s="22"/>
      <c r="V114" s="22"/>
      <c r="W114" s="22"/>
    </row>
    <row r="115" spans="1:23" hidden="1" x14ac:dyDescent="0.25">
      <c r="A115" s="22"/>
      <c r="P115" s="112"/>
      <c r="Q115" s="22"/>
      <c r="R115" s="22"/>
      <c r="S115" s="22"/>
      <c r="T115" s="22"/>
      <c r="U115" s="22"/>
      <c r="V115" s="22"/>
      <c r="W115" s="22"/>
    </row>
    <row r="116" spans="1:23" hidden="1" x14ac:dyDescent="0.25">
      <c r="A116" s="22"/>
      <c r="Q116" s="22"/>
      <c r="R116" s="22"/>
      <c r="S116" s="22"/>
      <c r="T116" s="22"/>
      <c r="U116" s="22"/>
      <c r="V116" s="22"/>
      <c r="W116" s="22"/>
    </row>
    <row r="117" spans="1:23" hidden="1" x14ac:dyDescent="0.25">
      <c r="A117" s="22"/>
      <c r="Q117" s="22"/>
      <c r="R117" s="22"/>
      <c r="S117" s="22"/>
      <c r="T117" s="22"/>
      <c r="U117" s="22"/>
      <c r="V117" s="22"/>
      <c r="W117" s="22"/>
    </row>
    <row r="118" spans="1:23" hidden="1" x14ac:dyDescent="0.25">
      <c r="A118" s="22"/>
      <c r="Q118" s="22"/>
      <c r="R118" s="22"/>
      <c r="S118" s="22"/>
      <c r="T118" s="22"/>
      <c r="U118" s="22"/>
      <c r="V118" s="22"/>
      <c r="W118" s="22"/>
    </row>
    <row r="119" spans="1:23" hidden="1" x14ac:dyDescent="0.25">
      <c r="A119" s="22"/>
      <c r="Q119" s="22"/>
      <c r="R119" s="22"/>
      <c r="S119" s="22"/>
      <c r="T119" s="22"/>
      <c r="U119" s="22"/>
      <c r="V119" s="22"/>
      <c r="W119" s="22"/>
    </row>
    <row r="120" spans="1:23" hidden="1" x14ac:dyDescent="0.25">
      <c r="A120" s="22"/>
      <c r="Q120" s="22"/>
      <c r="R120" s="22"/>
      <c r="S120" s="22"/>
      <c r="T120" s="22"/>
      <c r="U120" s="22"/>
      <c r="V120" s="22"/>
      <c r="W120" s="22"/>
    </row>
    <row r="121" spans="1:23" hidden="1" x14ac:dyDescent="0.25">
      <c r="A121" s="22"/>
      <c r="N121" s="59"/>
      <c r="O121" s="59"/>
      <c r="Q121" s="22"/>
      <c r="R121" s="22"/>
      <c r="S121" s="22"/>
      <c r="T121" s="22"/>
      <c r="U121" s="22"/>
      <c r="V121" s="22"/>
      <c r="W121" s="22"/>
    </row>
    <row r="122" spans="1:23" hidden="1" x14ac:dyDescent="0.25">
      <c r="A122" s="22"/>
      <c r="Q122" s="22"/>
      <c r="R122" s="22"/>
      <c r="S122" s="22"/>
      <c r="T122" s="22"/>
      <c r="U122" s="22"/>
      <c r="V122" s="22"/>
      <c r="W122" s="22"/>
    </row>
    <row r="123" spans="1:23" hidden="1" x14ac:dyDescent="0.25">
      <c r="A123" s="22"/>
      <c r="Q123" s="22"/>
      <c r="R123" s="22"/>
      <c r="S123" s="22"/>
      <c r="T123" s="22"/>
      <c r="U123" s="22"/>
      <c r="V123" s="22"/>
      <c r="W123" s="22"/>
    </row>
    <row r="124" spans="1:23" hidden="1" x14ac:dyDescent="0.25">
      <c r="A124" s="22"/>
      <c r="M124" s="59"/>
      <c r="Q124" s="22"/>
      <c r="R124" s="22"/>
      <c r="S124" s="22"/>
      <c r="T124" s="22"/>
      <c r="U124" s="22"/>
      <c r="V124" s="22"/>
      <c r="W124" s="22"/>
    </row>
    <row r="125" spans="1:23" hidden="1" x14ac:dyDescent="0.25">
      <c r="A125" s="22"/>
      <c r="M125" s="112"/>
      <c r="N125" s="59"/>
      <c r="O125" s="59"/>
      <c r="Q125" s="22"/>
      <c r="R125" s="22"/>
      <c r="S125" s="22"/>
      <c r="T125" s="22"/>
      <c r="U125" s="22"/>
      <c r="V125" s="22"/>
      <c r="W125" s="22"/>
    </row>
    <row r="126" spans="1:23" hidden="1" x14ac:dyDescent="0.25">
      <c r="A126" s="22"/>
      <c r="N126" s="112"/>
      <c r="O126" s="112"/>
      <c r="P126" s="112"/>
      <c r="Q126" s="22"/>
      <c r="R126" s="22"/>
      <c r="S126" s="22"/>
      <c r="T126" s="22"/>
      <c r="U126" s="22"/>
      <c r="V126" s="22"/>
      <c r="W126" s="22"/>
    </row>
    <row r="127" spans="1:23" hidden="1" x14ac:dyDescent="0.25">
      <c r="A127" s="22"/>
      <c r="P127" s="112"/>
      <c r="Q127" s="22"/>
      <c r="R127" s="22"/>
      <c r="S127" s="22"/>
      <c r="T127" s="22"/>
      <c r="U127" s="22"/>
      <c r="V127" s="22"/>
      <c r="W127" s="22"/>
    </row>
    <row r="128" spans="1:23" hidden="1" x14ac:dyDescent="0.25">
      <c r="A128" s="22"/>
      <c r="P128" s="112"/>
      <c r="Q128" s="22"/>
      <c r="R128" s="22"/>
      <c r="S128" s="22"/>
      <c r="T128" s="22"/>
      <c r="U128" s="22"/>
      <c r="V128" s="22"/>
      <c r="W128" s="22"/>
    </row>
    <row r="129" spans="1:23" hidden="1" x14ac:dyDescent="0.25">
      <c r="A129" s="22"/>
      <c r="P129" s="112"/>
      <c r="Q129" s="22"/>
      <c r="R129" s="22"/>
      <c r="S129" s="22"/>
      <c r="T129" s="22"/>
      <c r="U129" s="22"/>
      <c r="V129" s="22"/>
      <c r="W129" s="22"/>
    </row>
    <row r="130" spans="1:23" hidden="1" x14ac:dyDescent="0.25">
      <c r="A130" s="22"/>
      <c r="P130" s="112"/>
      <c r="Q130" s="22"/>
      <c r="R130" s="22"/>
      <c r="S130" s="22"/>
      <c r="T130" s="22"/>
      <c r="U130" s="22"/>
      <c r="V130" s="22"/>
      <c r="W130" s="22"/>
    </row>
    <row r="131" spans="1:23" hidden="1" x14ac:dyDescent="0.25">
      <c r="A131" s="22"/>
      <c r="M131" s="112"/>
      <c r="Q131" s="22"/>
      <c r="R131" s="22"/>
      <c r="S131" s="22"/>
      <c r="T131" s="22"/>
      <c r="U131" s="22"/>
      <c r="V131" s="22"/>
      <c r="W131" s="22"/>
    </row>
    <row r="132" spans="1:23" hidden="1" x14ac:dyDescent="0.25">
      <c r="A132" s="22"/>
      <c r="N132" s="112"/>
      <c r="O132" s="112"/>
      <c r="P132" s="112"/>
      <c r="Q132" s="22"/>
      <c r="R132" s="22"/>
      <c r="S132" s="22"/>
      <c r="T132" s="22"/>
      <c r="U132" s="22"/>
      <c r="V132" s="22"/>
      <c r="W132" s="22"/>
    </row>
    <row r="133" spans="1:23" hidden="1" x14ac:dyDescent="0.25"/>
    <row r="134" spans="1:23" hidden="1" x14ac:dyDescent="0.25"/>
    <row r="135" spans="1:23" hidden="1" x14ac:dyDescent="0.25"/>
    <row r="136" spans="1:23" hidden="1" x14ac:dyDescent="0.25"/>
    <row r="137" spans="1:23" hidden="1" x14ac:dyDescent="0.25"/>
    <row r="138" spans="1:23" hidden="1" x14ac:dyDescent="0.25"/>
    <row r="139" spans="1:23" hidden="1" x14ac:dyDescent="0.25"/>
    <row r="140" spans="1:23" hidden="1" x14ac:dyDescent="0.25"/>
    <row r="141" spans="1:23" hidden="1" x14ac:dyDescent="0.25"/>
    <row r="142" spans="1:23" hidden="1" x14ac:dyDescent="0.25"/>
    <row r="143" spans="1:23" hidden="1" x14ac:dyDescent="0.25"/>
    <row r="144" spans="1:23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</sheetData>
  <sheetProtection password="DD3F" sheet="1" objects="1" scenarios="1"/>
  <mergeCells count="21">
    <mergeCell ref="H3:I3"/>
    <mergeCell ref="H4:I5"/>
    <mergeCell ref="B3:B5"/>
    <mergeCell ref="B1:E1"/>
    <mergeCell ref="B38:B39"/>
    <mergeCell ref="B25:E25"/>
    <mergeCell ref="B31:E31"/>
    <mergeCell ref="B36:E36"/>
    <mergeCell ref="B6:B9"/>
    <mergeCell ref="B12:E12"/>
    <mergeCell ref="B14:B15"/>
    <mergeCell ref="B16:B17"/>
    <mergeCell ref="B18:B19"/>
    <mergeCell ref="B27:B28"/>
    <mergeCell ref="B62:B65"/>
    <mergeCell ref="B46:B47"/>
    <mergeCell ref="B44:E44"/>
    <mergeCell ref="B52:E52"/>
    <mergeCell ref="B60:E60"/>
    <mergeCell ref="B48:B49"/>
    <mergeCell ref="B56:B57"/>
  </mergeCells>
  <dataValidations count="67">
    <dataValidation type="list" allowBlank="1" showInputMessage="1" showErrorMessage="1" sqref="D49">
      <formula1>$N$49:$O$49</formula1>
    </dataValidation>
    <dataValidation type="list" allowBlank="1" showInputMessage="1" showErrorMessage="1" sqref="D19">
      <formula1>$N$19:$O$19</formula1>
    </dataValidation>
    <dataValidation type="list" allowBlank="1" showInputMessage="1" showErrorMessage="1" sqref="D28">
      <formula1>$N$28:$R$28</formula1>
    </dataValidation>
    <dataValidation type="list" allowBlank="1" showInputMessage="1" showErrorMessage="1" sqref="D14 D40 D16">
      <formula1>$N$14:$O$14</formula1>
    </dataValidation>
    <dataValidation type="list" allowBlank="1" showInputMessage="1" showErrorMessage="1" sqref="D39">
      <formula1>$N$39:$P$39</formula1>
    </dataValidation>
    <dataValidation type="list" allowBlank="1" showInputMessage="1" showErrorMessage="1" sqref="D15">
      <formula1>$N$15:$O$15</formula1>
    </dataValidation>
    <dataValidation type="list" allowBlank="1" showInputMessage="1" showErrorMessage="1" sqref="D17">
      <formula1>$N$17:$Q$17</formula1>
    </dataValidation>
    <dataValidation type="list" allowBlank="1" showInputMessage="1" showErrorMessage="1" sqref="D18">
      <formula1>$N$18:$O$18</formula1>
    </dataValidation>
    <dataValidation type="list" allowBlank="1" showInputMessage="1" showErrorMessage="1" sqref="D20">
      <formula1>$N$20:$O$20</formula1>
    </dataValidation>
    <dataValidation type="list" allowBlank="1" showInputMessage="1" showErrorMessage="1" sqref="D21">
      <formula1>$N$21:$O$21</formula1>
    </dataValidation>
    <dataValidation type="list" allowBlank="1" showInputMessage="1" showErrorMessage="1" sqref="D22">
      <formula1>$N$22:$O$22</formula1>
    </dataValidation>
    <dataValidation type="list" allowBlank="1" showInputMessage="1" showErrorMessage="1" sqref="D27">
      <formula1>$N$27:$O$27</formula1>
    </dataValidation>
    <dataValidation type="list" allowBlank="1" showInputMessage="1" showErrorMessage="1" sqref="D33">
      <formula1>$N$33:$O$33</formula1>
    </dataValidation>
    <dataValidation type="list" allowBlank="1" showInputMessage="1" showErrorMessage="1" sqref="D38">
      <formula1>$N$38:$O$38</formula1>
    </dataValidation>
    <dataValidation type="list" allowBlank="1" showInputMessage="1" showErrorMessage="1" sqref="D46">
      <formula1>$N$46:$O$46</formula1>
    </dataValidation>
    <dataValidation type="list" allowBlank="1" showInputMessage="1" showErrorMessage="1" sqref="D47">
      <formula1>$N$47:$Q$47</formula1>
    </dataValidation>
    <dataValidation type="list" allowBlank="1" showInputMessage="1" showErrorMessage="1" sqref="D48">
      <formula1>$N$48:$O$48</formula1>
    </dataValidation>
    <dataValidation type="list" allowBlank="1" showInputMessage="1" showErrorMessage="1" sqref="D57">
      <formula1>$N$57:$Q$57</formula1>
    </dataValidation>
    <dataValidation type="list" allowBlank="1" showInputMessage="1" showErrorMessage="1" sqref="D54">
      <formula1>$N$54:$O$54</formula1>
    </dataValidation>
    <dataValidation type="list" allowBlank="1" showInputMessage="1" showErrorMessage="1" sqref="D55">
      <formula1>$N$55:$O$55</formula1>
    </dataValidation>
    <dataValidation type="list" allowBlank="1" showInputMessage="1" showErrorMessage="1" sqref="D56">
      <formula1>$N$56:$O$56</formula1>
    </dataValidation>
    <dataValidation allowBlank="1" showInputMessage="1" showErrorMessage="1" prompt="TDM measures which reduce vehicle miles traveled by appropriately pricing and managing parking." sqref="B1:E1"/>
    <dataValidation allowBlank="1" showInputMessage="1" showErrorMessage="1" prompt="TDM measures which reduce vehicle miles traveled by supporting the use of active modes - walking and bicycling." sqref="B12:E12"/>
    <dataValidation allowBlank="1" showInputMessage="1" showErrorMessage="1" prompt="TDM measures which reduce vehicle miles traveled by reducing the need for individual vehicle ownership." sqref="B25:E25"/>
    <dataValidation allowBlank="1" showInputMessage="1" showErrorMessage="1" prompt="TDM measures which reduce vehicle miles traveled by providing physical amenities or services that inform or make deliveries through sustainable trip making." sqref="B31:E31"/>
    <dataValidation allowBlank="1" showInputMessage="1" showErrorMessage="1" prompt="TDM measures which reduce vehicle miles traveled by promoting or providing high occupancy vehicles._x000a_Maximum of 14 points between HOV-2 and HOV-3" sqref="B44:E44"/>
    <dataValidation allowBlank="1" showInputMessage="1" showErrorMessage="1" prompt="TDM measures which reduce vehicle miles traveled by reducing the need for individual vehicle ownership and trip length for families." sqref="B36:E36"/>
    <dataValidation allowBlank="1" showInputMessage="1" showErrorMessage="1" prompt="TDM measures which reduce vehicle miles traveled by providing physical amenities or services that inform or make deliveries by sustainable trip making." sqref="B52:E52"/>
    <dataValidation allowBlank="1" showInputMessage="1" showErrorMessage="1" prompt="On Project Characteristics tab, you must fill out Dwelling Units and Accessory Parking Spaces for Land Use Category C to obtain Project Parking Rate." sqref="D8"/>
    <dataValidation allowBlank="1" showInputMessage="1" showErrorMessage="1" prompt="On Project Characteristics tab, you must fill out Accessory Parking Spaces for Land Use Category C to obtain Option." sqref="D9"/>
    <dataValidation allowBlank="1" showInputMessage="1" showErrorMessage="1" prompt="On Project Characteristics tab, you must fill out Transportation Analysis Zone to obtain Location." sqref="D5"/>
    <dataValidation allowBlank="1" showInputMessage="1" showErrorMessage="1" prompt="On Project Characteristics tab, you must fill out Transportation Analysis Zone to obtain Neighborhood Parking Rate." sqref="D4 D7"/>
    <dataValidation allowBlank="1" showInputMessage="1" showErrorMessage="1" prompt="This automatically populates based on response to % On-site Affordable Housing on Project Characteristics tab." sqref="D62:D65"/>
    <dataValidation allowBlank="1" showInputMessage="1" showErrorMessage="1" prompt="This automatically populates based on response to FAM-1 and CSHARE-1." sqref="D41"/>
    <dataValidation allowBlank="1" showInputMessage="1" showErrorMessage="1" prompt="All accessory parking spaces shall be leased or sold separately from the rental or purchase fees for the use for the life of the Development Project." sqref="C3"/>
    <dataValidation allowBlank="1" showInputMessage="1" showErrorMessage="1" prompt="Refer to fact sheet for specifics of option." sqref="C57 C15"/>
    <dataValidation allowBlank="1" showInputMessage="1" showErrorMessage="1" prompt="A bicycle repair station consisting of a designated, secure area within the building, where bicycle maintenance tools where bicycle maintenance tools and supplies are readily available on a permanent basis and offered in good condition." sqref="C20"/>
    <dataValidation allowBlank="1" showInputMessage="1" showErrorMessage="1" prompt="Complete streetscape improvements consistent with the Better Streets Plan and any local streetscape plan so that the public right-of-way is safe, accessible, convenient and attractive to persons walking.  " sqref="C14"/>
    <dataValidation allowBlank="1" showInputMessage="1" showErrorMessage="1" prompt="Off-street private vehicular parking in an amount no greater than the neighborhood parking rate for the neighborhood, as determined by the transportation analysis zone for the project site." sqref="C6"/>
    <dataValidation allowBlank="1" showInputMessage="1" showErrorMessage="1" prompt="Choose ONE of the following options to provide Class 1 and/or Class 2 bicycle parking spaces as defined by the Planning Code." sqref="C16"/>
    <dataValidation allowBlank="1" showInputMessage="1" showErrorMessage="1" prompt="Proactively offer bike share memberships to each Dwelling Unit and/or employee for, at least once a year, for 40 years or a shorter period if a bike sharing program ceases to exist. " sqref="C18"/>
    <dataValidation allowBlank="1" showInputMessage="1" showErrorMessage="1" prompt="Offer bicycle repair services to each residential unit and/or employee, at least once annually, for 40 years." sqref="C21"/>
    <dataValidation allowBlank="1" showInputMessage="1" showErrorMessage="1" prompt="Provide a fleet of bicycles for residents, visitors, and/or employees for their use to encourage bicycling. The number of bicycles in the fleet shall be equivalent to the number of Class 2 bicycle parking spaces required by the Planning Code." sqref="C22"/>
    <dataValidation allowBlank="1" showInputMessage="1" showErrorMessage="1" prompt="Providing a staffed reception area for receipt deliveries, offering clothes lockers for delivery service, offering temporary storage for deliveries, providing temporary refrigeration for grocery deliveries, and/or including other supportive measures" sqref="C33"/>
    <dataValidation allowBlank="1" showInputMessage="1" showErrorMessage="1" prompt="Provide amenities that address particular challenges that families face in making trips without a private vehicle. " sqref="C38"/>
    <dataValidation allowBlank="1" showInputMessage="1" showErrorMessage="1" prompt="Option a: On-site secure location for storage of personal carseats, strollers, and cargo bicycles or other large bicycles. _x000a_Opton b: One shopping cart for every 10 Dwelling Units and one cargo bicycle for every 20 Dwelling Units." sqref="C39"/>
    <dataValidation allowBlank="1" showInputMessage="1" showErrorMessage="1" prompt="Provide an on-site childcare facility to reduce commuting distances between households, places of employment, and childcare." sqref="C40"/>
    <dataValidation allowBlank="1" showInputMessage="1" showErrorMessage="1" prompt="For residential projects where 40% or more of the Dwelling Units are two-bedrooms or larger, provide all of the following measures: CSHARE-1: Option d, e, or f; AND FAMILY-1: Amenities, options a and b" sqref="C41"/>
    <dataValidation allowBlank="1" showInputMessage="1" showErrorMessage="1" prompt="Offer contributions or incentives to each Dwelling Unit residential unit and/or employee, at least once annually, for 40 years. " sqref="C46"/>
    <dataValidation allowBlank="1" showInputMessage="1" showErrorMessage="1" prompt="Option a: 7 points providing 15 minute headways or less during peak hours &amp; 30 minute headways or less during off-peak hours._x000a_Option b: 14 points providing 7.5 minute headways or less during peak hours &amp; 30 minute headways or less during off-peak hours." sqref="C49"/>
    <dataValidation allowBlank="1" showInputMessage="1" showErrorMessage="1" prompt="Provide local shuttle service." sqref="C48"/>
    <dataValidation allowBlank="1" showInputMessage="1" showErrorMessage="1" prompt="Provide real time transportation information on displays (e.g., large television screens or computer monitors) at prominent locations (e.g., entry/ exit areas, lobbies, elevator bays) on site." sqref="C55"/>
    <dataValidation allowBlank="1" showInputMessage="1" showErrorMessage="1" prompt="Provide multimodal wayfinding signage in key locations to support access to transportation services and infrastructure." sqref="C54"/>
    <dataValidation allowBlank="1" showInputMessage="1" showErrorMessage="1" prompt="Provide individualized, tailored marketing and communication campaigns, including incentives to encourage the use of alternatives single-occupant vehicle tripssustainable transportation modes. " sqref="C56"/>
    <dataValidation allowBlank="1" showInputMessage="1" showErrorMessage="1" prompt="Provide on-site affordable housing, as defined in the Planning Code Section 415, as research has shown affordable housing results in fewer vehicle trips than market-rate housing. " sqref="C62 C64"/>
    <dataValidation allowBlank="1" showInputMessage="1" showErrorMessage="1" prompt="Option a: 1 point &gt;=3%&lt;=7%_x000a_Option b: 2 points &gt;=7%&lt;=14%_x000a_Option c: 3 points &gt;=14&lt;=20%_x000a_Option d: 4 points &gt;=20&lt;=25%." sqref="C65"/>
    <dataValidation allowBlank="1" showInputMessage="1" showErrorMessage="1" prompt="Location a: &gt;0.95_x000a_Location b: &gt;0.80&lt;=0.95_x000a_Location c: &gt;0.65&lt;=0.80_x000a_Location d: &gt;0.50&lt;=0.65_x000a_Location e: &lt;=0.50" sqref="C5"/>
    <dataValidation allowBlank="1" showInputMessage="1" showErrorMessage="1" prompt="Location a: 1 point if located &gt; 1,000 feet of an existing or planned station; OR_x000a_Location b: 2 points if located &lt;= 1,000 feet of an existing or planned station. _x000a_Both assume 100 percent subsidy membership." sqref="C19"/>
    <dataValidation allowBlank="1" showInputMessage="1" showErrorMessage="1" prompt="Option a: 2 points for&gt;=25%_x000a_Option b: 4 points for &gt;=50%_x000a_Option c: 6 points for &gt;=75%_x000a_Option d: 8 points for =100%" sqref="C47"/>
    <dataValidation allowBlank="1" showInputMessage="1" showErrorMessage="1" prompt="Off-street vehicular parking spaces that exist within the neighborhood per Dwelling Unit." sqref="C4 C7"/>
    <dataValidation allowBlank="1" showInputMessage="1" showErrorMessage="1" prompt="If Running Points Total does not achieve Target, you must adjust # of Accessory Parking Spaces on Project Characteristics tab, potentially having to meet the Neighborhood Parking Rate for land use category." sqref="H10 H23 H29 H34 H42 H50 H58 H64"/>
    <dataValidation allowBlank="1" showInputMessage="1" showErrorMessage="1" prompt="Option a: 1 point for &lt;=100% of Neighborhood Parking Rate. _x000a_1 additional point for every 10% below Neighborhood Parking Rate._x000a_11 points available." sqref="C9"/>
    <dataValidation allowBlank="1" showInputMessage="1" showErrorMessage="1" prompt="Option a = meet Planning Code._x000a_Option b = 1 Class 1 every DU, 2 Class 2 every 20 DUs_x000a_Option c = 1.5 Class 1 every DU, 3 Class 2 every 20 DUs_x000a_Option d = 1.5 Class 1 every DU, 4 Class 2 every 20 DUs" sqref="C17"/>
    <dataValidation allowBlank="1" showInputMessage="1" showErrorMessage="1" prompt="Offer memberships to a certified car-share organization to each Dwelling Unit and/or employee for 40 years, at least annually, and/or provide car-share parking spaces as specified below. " sqref="C27"/>
    <dataValidation allowBlank="1" showInputMessage="1" showErrorMessage="1" prompt="Option a=PC for spaces_x000a_Option b=1 space per 80 DU, min.2_x000a_Option c=PC for spaces, membership_x000a_Option d=1 space per 80 DU, min. 2, membership_x000a_Option e=1 space per 40 DU, min. 3, membership_x000a_Option f=1 space per 20 DU, min. 4, membership" sqref="C28"/>
    <dataValidation allowBlank="1" showInputMessage="1" showErrorMessage="1" prompt="Off-street vehicular parking spaces that exist within the project per Dwelling Unit." sqref="C8"/>
    <dataValidation allowBlank="1" showInputMessage="1" showErrorMessage="1" prompt="Option a: 1 point &gt;=5%&lt;=10%_x000a_Option b: 2 points &gt;=10%&lt;=15%_x000a_Option c: 3 points &gt;=20&lt;=25%" sqref="C63"/>
  </dataValidations>
  <pageMargins left="0.7" right="7.7083333333333301E-3" top="0.75" bottom="0.75" header="0.3" footer="0.3"/>
  <pageSetup scale="74" orientation="portrait" r:id="rId1"/>
  <headerFooter>
    <oddHeader>&amp;L&amp;"-,Bold"&amp;14Land Use Category C (Residential Type)&amp;RDRAFT Tool - 1/19/2017</oddHeader>
    <oddFooter>&amp;CPage &amp;P</oddFooter>
  </headerFooter>
  <rowBreaks count="1" manualBreakCount="1">
    <brk id="35" max="8" man="1"/>
  </rowBreaks>
  <colBreaks count="1" manualBreakCount="1">
    <brk id="12" max="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160"/>
  <sheetViews>
    <sheetView showGridLines="0" showRowColHeaders="0" zoomScale="85" zoomScaleNormal="85" zoomScaleSheetLayoutView="85" workbookViewId="0">
      <selection activeCell="D12" sqref="D12"/>
    </sheetView>
  </sheetViews>
  <sheetFormatPr defaultColWidth="0" defaultRowHeight="15" zeroHeight="1" x14ac:dyDescent="0.25"/>
  <cols>
    <col min="1" max="1" width="7.85546875" style="48" customWidth="1"/>
    <col min="2" max="2" width="12.85546875" style="22" customWidth="1"/>
    <col min="3" max="3" width="30.85546875" style="22" customWidth="1"/>
    <col min="4" max="4" width="18" style="22" customWidth="1"/>
    <col min="5" max="5" width="12.28515625" style="22" customWidth="1"/>
    <col min="6" max="6" width="2.28515625" style="22" customWidth="1"/>
    <col min="7" max="7" width="17.28515625" style="95" customWidth="1"/>
    <col min="8" max="8" width="11.5703125" style="22" customWidth="1"/>
    <col min="9" max="9" width="9.140625" style="22" customWidth="1"/>
    <col min="10" max="10" width="2" style="22" customWidth="1"/>
    <col min="11" max="12" width="9.140625" style="22" hidden="1" customWidth="1"/>
    <col min="13" max="13" width="9.140625" style="31" hidden="1" customWidth="1"/>
    <col min="14" max="14" width="10.140625" style="31" hidden="1" customWidth="1"/>
    <col min="15" max="23" width="9.140625" style="31" hidden="1" customWidth="1"/>
    <col min="24" max="16384" width="9.140625" style="22" hidden="1"/>
  </cols>
  <sheetData>
    <row r="1" spans="1:25" x14ac:dyDescent="0.25"/>
    <row r="2" spans="1:25" ht="15" customHeight="1" x14ac:dyDescent="0.25">
      <c r="B2" s="175" t="s">
        <v>23</v>
      </c>
      <c r="C2" s="175"/>
      <c r="D2" s="175"/>
      <c r="E2" s="175"/>
      <c r="F2" s="49"/>
      <c r="G2" s="114"/>
      <c r="H2" s="183" t="s">
        <v>180</v>
      </c>
      <c r="I2" s="183"/>
      <c r="J2" s="49"/>
      <c r="K2" s="49"/>
      <c r="L2" s="49"/>
      <c r="P2" s="22"/>
      <c r="Q2" s="22"/>
      <c r="R2" s="22"/>
      <c r="S2" s="22"/>
      <c r="T2" s="22"/>
      <c r="U2" s="22"/>
      <c r="V2" s="22"/>
      <c r="W2" s="22"/>
    </row>
    <row r="3" spans="1:25" ht="15" customHeight="1" x14ac:dyDescent="0.25">
      <c r="B3" s="50" t="s">
        <v>11</v>
      </c>
      <c r="C3" s="50" t="s">
        <v>10</v>
      </c>
      <c r="D3" s="51" t="s">
        <v>21</v>
      </c>
      <c r="E3" s="51" t="s">
        <v>0</v>
      </c>
      <c r="H3" s="184" t="s">
        <v>138</v>
      </c>
      <c r="I3" s="184"/>
      <c r="P3" s="22"/>
      <c r="Q3" s="22"/>
      <c r="R3" s="22"/>
      <c r="S3" s="22"/>
      <c r="T3" s="22"/>
      <c r="U3" s="22"/>
      <c r="V3" s="22"/>
      <c r="W3" s="22"/>
    </row>
    <row r="4" spans="1:25" ht="30" customHeight="1" x14ac:dyDescent="0.25">
      <c r="A4" s="52"/>
      <c r="B4" s="176" t="s">
        <v>44</v>
      </c>
      <c r="C4" s="66" t="s">
        <v>73</v>
      </c>
      <c r="D4" s="67" t="str">
        <f>IF(C6&gt;C5,"No",IF(C6=0,"Yes",IF(C6&lt;=(C5*0.1),"Yes",IF(C6&lt;=(C5*0.2),"Yes",IF(C6&lt;=(C5*0.3),"Yes",IF(C6&lt;=(C5*0.4),"Yes",IF(C6&lt;=(C5*0.5),"Yes",IF(C6&lt;=(C5*0.6),"Yes",IF(C6&lt;=(C5*0.7),"Yes",IF(C6&lt;=(C5*0.8),"Yes",IF(C6&lt;=(C5*0.9),"Yes",IF(C6&lt;=C5,"Yes"))))))))))))</f>
        <v>No</v>
      </c>
      <c r="E4" s="67" t="e">
        <f>IF(D6&gt;D5,0,IF(D6=0,11,IF(D6&lt;=(D5*0.1),10,IF(D6&lt;=(D5*0.2),9,IF(D6&lt;=(D5*0.3),8,IF(D6&lt;=(D5*0.4),7,IF(D6&lt;=(D5*0.5),6,IF(D6&lt;=(D5*0.6),5,IF(D6&lt;=(D5*0.7),4,IF(D6&lt;=(D5*0.8),3,IF(D6&lt;=(D5*0.9),2,IF(D6&lt;=D5,1))))))))))))</f>
        <v>#DIV/0!</v>
      </c>
      <c r="H4" s="184"/>
      <c r="I4" s="184"/>
      <c r="J4" s="55"/>
      <c r="K4" s="55"/>
      <c r="P4" s="22"/>
      <c r="Q4" s="22"/>
      <c r="R4" s="22"/>
      <c r="S4" s="22"/>
      <c r="T4" s="22"/>
      <c r="U4" s="22"/>
      <c r="V4" s="22"/>
      <c r="W4" s="22"/>
    </row>
    <row r="5" spans="1:25" ht="12.75" customHeight="1" x14ac:dyDescent="0.25">
      <c r="A5" s="52"/>
      <c r="B5" s="177"/>
      <c r="C5" s="56" t="s">
        <v>45</v>
      </c>
      <c r="D5" s="68">
        <f>SUMIFS('Parking Information'!I:I,'Parking Information'!A:A,'Project Characteristics'!C14)</f>
        <v>7.0645087954601685E-2</v>
      </c>
      <c r="E5" s="69"/>
      <c r="H5" s="64"/>
      <c r="I5" s="64"/>
      <c r="J5" s="55"/>
      <c r="K5" s="55"/>
      <c r="P5" s="22"/>
      <c r="Q5" s="22"/>
      <c r="R5" s="22"/>
      <c r="S5" s="22"/>
      <c r="T5" s="22"/>
      <c r="U5" s="22"/>
      <c r="V5" s="22"/>
      <c r="W5" s="22"/>
    </row>
    <row r="6" spans="1:25" x14ac:dyDescent="0.25">
      <c r="A6" s="52"/>
      <c r="B6" s="177"/>
      <c r="C6" s="56" t="s">
        <v>60</v>
      </c>
      <c r="D6" s="70" t="e">
        <f>'Project Characteristics'!C42/('Project Characteristics'!C41/1000)</f>
        <v>#DIV/0!</v>
      </c>
      <c r="E6" s="71"/>
      <c r="H6" s="55"/>
      <c r="I6" s="55"/>
      <c r="J6" s="55"/>
      <c r="K6" s="55"/>
      <c r="P6" s="22"/>
      <c r="Q6" s="22"/>
      <c r="R6" s="22"/>
      <c r="S6" s="22"/>
      <c r="T6" s="22"/>
      <c r="U6" s="22"/>
      <c r="V6" s="22"/>
      <c r="W6" s="22"/>
    </row>
    <row r="7" spans="1:25" ht="29.25" customHeight="1" x14ac:dyDescent="0.25">
      <c r="A7" s="52"/>
      <c r="B7" s="178"/>
      <c r="C7" s="72" t="s">
        <v>53</v>
      </c>
      <c r="D7" s="73" t="e">
        <f>IF(D6&gt;D5,N7,IF(D6=0,Y7,IF(D6&lt;=(D5*0.1),X7,IF(D6&lt;=(D5*0.2),W7,IF(D6&lt;=(D5*0.3),V7,IF(D6&lt;=(D5*0.4),U7,IF(D6&lt;=(D5*0.5),T7,IF(D6&lt;=(D5*0.6),S7,IF(D6&lt;=(D5*0.7),R7,IF(D6&lt;=(D5*0.8),Q7,IF(D6&lt;=(D5*0.9),P7,IF(D6&lt;=D5,O7))))))))))))</f>
        <v>#DIV/0!</v>
      </c>
      <c r="E7" s="74"/>
      <c r="G7" s="75" t="s">
        <v>133</v>
      </c>
      <c r="H7" s="115" t="s">
        <v>74</v>
      </c>
      <c r="I7" s="76" t="s">
        <v>134</v>
      </c>
      <c r="K7" s="55"/>
      <c r="N7" s="31" t="s">
        <v>85</v>
      </c>
      <c r="O7" s="77" t="s">
        <v>54</v>
      </c>
      <c r="P7" s="31" t="s">
        <v>55</v>
      </c>
      <c r="Q7" s="31" t="s">
        <v>56</v>
      </c>
      <c r="R7" s="31" t="s">
        <v>57</v>
      </c>
      <c r="S7" s="31" t="s">
        <v>58</v>
      </c>
      <c r="T7" s="31" t="s">
        <v>59</v>
      </c>
      <c r="U7" s="31" t="s">
        <v>84</v>
      </c>
      <c r="V7" s="77" t="s">
        <v>86</v>
      </c>
      <c r="W7" s="31" t="s">
        <v>87</v>
      </c>
      <c r="X7" s="31" t="s">
        <v>88</v>
      </c>
      <c r="Y7" s="31" t="s">
        <v>89</v>
      </c>
    </row>
    <row r="8" spans="1:25" x14ac:dyDescent="0.25">
      <c r="D8" s="34" t="s">
        <v>3</v>
      </c>
      <c r="E8" s="78" t="e">
        <f>IF(SUM(E4)&gt;=3,3,IF(SUM(E4)&lt;3,SUM(E4)))</f>
        <v>#DIV/0!</v>
      </c>
      <c r="G8" s="39">
        <f>'Project Characteristics'!$C$42</f>
        <v>0</v>
      </c>
      <c r="H8" s="116" t="e">
        <f>SUM($E$8,$E$15,$E$21,E$27)</f>
        <v>#DIV/0!</v>
      </c>
      <c r="I8" s="39">
        <f>'Project Characteristics'!$C$43</f>
        <v>0</v>
      </c>
      <c r="K8" s="55"/>
      <c r="P8" s="22"/>
      <c r="Q8" s="22"/>
      <c r="R8" s="22"/>
      <c r="S8" s="22"/>
      <c r="T8" s="22"/>
      <c r="U8" s="22"/>
      <c r="V8" s="22"/>
      <c r="W8" s="22"/>
    </row>
    <row r="9" spans="1:25" x14ac:dyDescent="0.25">
      <c r="P9" s="22"/>
      <c r="Q9" s="22"/>
      <c r="R9" s="22"/>
      <c r="S9" s="22"/>
      <c r="T9" s="22"/>
      <c r="U9" s="22"/>
      <c r="V9" s="22"/>
      <c r="W9" s="22"/>
    </row>
    <row r="10" spans="1:25" x14ac:dyDescent="0.25">
      <c r="B10" s="175" t="s">
        <v>22</v>
      </c>
      <c r="C10" s="175"/>
      <c r="D10" s="175"/>
      <c r="E10" s="175"/>
      <c r="F10" s="49"/>
      <c r="H10" s="49"/>
      <c r="I10" s="49"/>
      <c r="J10" s="49"/>
      <c r="K10" s="49"/>
      <c r="L10" s="49"/>
      <c r="P10" s="22"/>
      <c r="Q10" s="22"/>
      <c r="R10" s="22"/>
      <c r="S10" s="22"/>
      <c r="T10" s="22"/>
      <c r="U10" s="22"/>
      <c r="V10" s="22"/>
      <c r="W10" s="22"/>
    </row>
    <row r="11" spans="1:25" x14ac:dyDescent="0.25">
      <c r="B11" s="50" t="s">
        <v>11</v>
      </c>
      <c r="C11" s="50" t="s">
        <v>10</v>
      </c>
      <c r="D11" s="51" t="s">
        <v>21</v>
      </c>
      <c r="E11" s="51" t="s">
        <v>0</v>
      </c>
      <c r="G11" s="114"/>
      <c r="R11" s="22"/>
      <c r="S11" s="22"/>
      <c r="T11" s="22"/>
      <c r="U11" s="22"/>
      <c r="V11" s="22"/>
      <c r="W11" s="22"/>
    </row>
    <row r="12" spans="1:25" x14ac:dyDescent="0.25">
      <c r="A12" s="52"/>
      <c r="B12" s="185" t="s">
        <v>41</v>
      </c>
      <c r="C12" s="80" t="s">
        <v>52</v>
      </c>
      <c r="D12" s="45"/>
      <c r="E12" s="54">
        <f>IF(AND(D12=N12,D13=N13),1,IF(AND(D12=N12,D13=O13),2,IF(AND(D12=N12,D13=P13),3,IF(AND(D12=N12,D13=Q13),4,IF(D12="",0,IF(D12=O12,0,IF(D13="",0)))))))</f>
        <v>0</v>
      </c>
      <c r="G12" s="84"/>
      <c r="N12" s="31" t="s">
        <v>1</v>
      </c>
      <c r="O12" s="31" t="s">
        <v>2</v>
      </c>
      <c r="R12" s="22"/>
      <c r="S12" s="22"/>
      <c r="T12" s="22"/>
      <c r="U12" s="22"/>
      <c r="V12" s="22"/>
      <c r="W12" s="22"/>
    </row>
    <row r="13" spans="1:25" ht="30" x14ac:dyDescent="0.25">
      <c r="A13" s="52"/>
      <c r="B13" s="186"/>
      <c r="C13" s="72" t="s">
        <v>53</v>
      </c>
      <c r="D13" s="47"/>
      <c r="E13" s="81"/>
      <c r="G13" s="75" t="s">
        <v>133</v>
      </c>
      <c r="H13" s="115" t="s">
        <v>74</v>
      </c>
      <c r="I13" s="76" t="s">
        <v>134</v>
      </c>
      <c r="N13" s="77" t="s">
        <v>69</v>
      </c>
      <c r="O13" s="31" t="s">
        <v>55</v>
      </c>
      <c r="P13" s="31" t="s">
        <v>56</v>
      </c>
      <c r="Q13" s="31" t="s">
        <v>57</v>
      </c>
      <c r="R13" s="22"/>
      <c r="S13" s="22"/>
      <c r="T13" s="22"/>
      <c r="U13" s="22"/>
      <c r="V13" s="22"/>
      <c r="W13" s="22"/>
    </row>
    <row r="14" spans="1:25" ht="30" x14ac:dyDescent="0.25">
      <c r="B14" s="65" t="s">
        <v>81</v>
      </c>
      <c r="C14" s="127" t="s">
        <v>178</v>
      </c>
      <c r="D14" s="44"/>
      <c r="E14" s="63">
        <f>IF(D14=N14,(1),(0))</f>
        <v>0</v>
      </c>
      <c r="G14" s="39">
        <f>'Project Characteristics'!$C$42</f>
        <v>0</v>
      </c>
      <c r="H14" s="116" t="e">
        <f>SUM($E$8,$E$15,$E$21,E$27)</f>
        <v>#DIV/0!</v>
      </c>
      <c r="I14" s="39">
        <f>'Project Characteristics'!$C$43</f>
        <v>0</v>
      </c>
      <c r="N14" s="31" t="s">
        <v>1</v>
      </c>
      <c r="O14" s="31" t="s">
        <v>2</v>
      </c>
      <c r="R14" s="22"/>
      <c r="S14" s="22"/>
      <c r="T14" s="22"/>
      <c r="U14" s="22"/>
      <c r="V14" s="22"/>
      <c r="W14" s="22"/>
    </row>
    <row r="15" spans="1:25" x14ac:dyDescent="0.25">
      <c r="D15" s="34" t="s">
        <v>3</v>
      </c>
      <c r="E15" s="88">
        <f>IF(SUM(E12)&gt;=3,3,IF(SUM(E12)&lt;3,SUM(E12)))</f>
        <v>0</v>
      </c>
      <c r="I15" s="90"/>
      <c r="J15" s="89"/>
      <c r="R15" s="22"/>
      <c r="S15" s="22"/>
      <c r="T15" s="22"/>
      <c r="U15" s="22"/>
      <c r="V15" s="22"/>
      <c r="W15" s="22"/>
    </row>
    <row r="16" spans="1:25" x14ac:dyDescent="0.25">
      <c r="H16" s="49"/>
      <c r="I16" s="91"/>
      <c r="J16" s="48"/>
      <c r="R16" s="22"/>
      <c r="S16" s="22"/>
      <c r="T16" s="22"/>
      <c r="U16" s="22"/>
      <c r="V16" s="22"/>
      <c r="W16" s="22"/>
    </row>
    <row r="17" spans="1:23" ht="13.5" customHeight="1" x14ac:dyDescent="0.25">
      <c r="B17" s="175" t="s">
        <v>24</v>
      </c>
      <c r="C17" s="175"/>
      <c r="D17" s="175"/>
      <c r="E17" s="175"/>
      <c r="F17" s="49"/>
      <c r="G17" s="84"/>
      <c r="H17" s="31"/>
      <c r="I17" s="95"/>
      <c r="J17" s="91"/>
      <c r="K17" s="49"/>
      <c r="L17" s="92"/>
      <c r="R17" s="22"/>
      <c r="S17" s="22"/>
      <c r="T17" s="22"/>
      <c r="U17" s="22"/>
      <c r="V17" s="22"/>
      <c r="W17" s="22"/>
    </row>
    <row r="18" spans="1:23" x14ac:dyDescent="0.25">
      <c r="B18" s="93" t="s">
        <v>11</v>
      </c>
      <c r="C18" s="93" t="s">
        <v>10</v>
      </c>
      <c r="D18" s="94" t="s">
        <v>21</v>
      </c>
      <c r="E18" s="94" t="s">
        <v>0</v>
      </c>
      <c r="F18" s="31"/>
      <c r="G18" s="84"/>
      <c r="H18" s="55"/>
      <c r="I18" s="84"/>
      <c r="J18" s="95"/>
      <c r="K18" s="31"/>
      <c r="L18" s="31"/>
      <c r="R18" s="22"/>
      <c r="S18" s="22"/>
      <c r="T18" s="22"/>
      <c r="U18" s="22"/>
      <c r="V18" s="22"/>
      <c r="W18" s="22"/>
    </row>
    <row r="19" spans="1:23" ht="15" customHeight="1" x14ac:dyDescent="0.25">
      <c r="A19" s="52"/>
      <c r="B19" s="176" t="s">
        <v>46</v>
      </c>
      <c r="C19" s="80" t="s">
        <v>61</v>
      </c>
      <c r="D19" s="45"/>
      <c r="E19" s="54">
        <f>IF(AND(D19=N19,D20=N20),1,IF(AND(D19=N19,D20=O20),2,IF(AND(D19=N19,D20=P20),3,IF(AND(D19=N19,D20=Q20),4,IF(AND(D19=N19,D20=R20),5,IF(D19=O19,0,IF(D19="",0,IF(D20="",0))))))))</f>
        <v>0</v>
      </c>
      <c r="F19" s="31"/>
      <c r="G19" s="75" t="s">
        <v>133</v>
      </c>
      <c r="H19" s="115" t="s">
        <v>74</v>
      </c>
      <c r="I19" s="76" t="s">
        <v>134</v>
      </c>
      <c r="J19" s="84"/>
      <c r="K19" s="55"/>
      <c r="L19" s="31"/>
      <c r="N19" s="31" t="s">
        <v>1</v>
      </c>
      <c r="O19" s="31" t="s">
        <v>2</v>
      </c>
    </row>
    <row r="20" spans="1:23" x14ac:dyDescent="0.25">
      <c r="A20" s="52"/>
      <c r="B20" s="178"/>
      <c r="C20" s="72" t="s">
        <v>53</v>
      </c>
      <c r="D20" s="47"/>
      <c r="E20" s="74"/>
      <c r="F20" s="31"/>
      <c r="G20" s="39">
        <f>'Project Characteristics'!$C$42</f>
        <v>0</v>
      </c>
      <c r="H20" s="116" t="e">
        <f>SUM($E$8,$E$15,$E$21,E$27)</f>
        <v>#DIV/0!</v>
      </c>
      <c r="I20" s="39">
        <f>'Project Characteristics'!$C$43</f>
        <v>0</v>
      </c>
      <c r="J20" s="117"/>
      <c r="K20" s="55"/>
      <c r="L20" s="31"/>
      <c r="N20" s="77" t="s">
        <v>72</v>
      </c>
      <c r="O20" s="31" t="s">
        <v>55</v>
      </c>
      <c r="P20" s="31" t="s">
        <v>56</v>
      </c>
      <c r="Q20" s="31" t="s">
        <v>57</v>
      </c>
      <c r="R20" s="31" t="s">
        <v>58</v>
      </c>
    </row>
    <row r="21" spans="1:23" x14ac:dyDescent="0.25">
      <c r="B21" s="95"/>
      <c r="C21" s="84"/>
      <c r="D21" s="96" t="s">
        <v>3</v>
      </c>
      <c r="E21" s="88">
        <f>IF(SUM(E19)&gt;=3,3,IF(SUM(E19)&lt;3,SUM(E19)))</f>
        <v>0</v>
      </c>
      <c r="F21" s="31"/>
      <c r="I21" s="90"/>
      <c r="J21" s="89"/>
      <c r="K21" s="31"/>
      <c r="L21" s="31"/>
      <c r="N21" s="77"/>
    </row>
    <row r="22" spans="1:23" x14ac:dyDescent="0.25">
      <c r="C22" s="97"/>
      <c r="D22" s="98"/>
      <c r="I22" s="48"/>
      <c r="J22" s="48"/>
    </row>
    <row r="23" spans="1:23" x14ac:dyDescent="0.25">
      <c r="B23" s="175" t="s">
        <v>50</v>
      </c>
      <c r="C23" s="175"/>
      <c r="D23" s="175"/>
      <c r="E23" s="175"/>
      <c r="F23" s="49"/>
      <c r="H23" s="31"/>
      <c r="I23" s="95"/>
      <c r="J23" s="91"/>
      <c r="K23" s="49"/>
      <c r="L23" s="49"/>
    </row>
    <row r="24" spans="1:23" x14ac:dyDescent="0.25">
      <c r="B24" s="93" t="s">
        <v>11</v>
      </c>
      <c r="C24" s="93" t="s">
        <v>10</v>
      </c>
      <c r="D24" s="94" t="s">
        <v>21</v>
      </c>
      <c r="E24" s="94" t="s">
        <v>0</v>
      </c>
      <c r="F24" s="31"/>
      <c r="G24" s="114"/>
      <c r="H24" s="31"/>
      <c r="I24" s="95"/>
      <c r="J24" s="95"/>
      <c r="K24" s="31"/>
      <c r="L24" s="31"/>
    </row>
    <row r="25" spans="1:23" ht="30" x14ac:dyDescent="0.25">
      <c r="A25" s="52"/>
      <c r="B25" s="103" t="s">
        <v>65</v>
      </c>
      <c r="C25" s="100" t="s">
        <v>26</v>
      </c>
      <c r="D25" s="44"/>
      <c r="E25" s="63">
        <f>IF(D25=N25,(1),(0))</f>
        <v>0</v>
      </c>
      <c r="F25" s="31"/>
      <c r="G25" s="75" t="s">
        <v>133</v>
      </c>
      <c r="H25" s="115" t="s">
        <v>74</v>
      </c>
      <c r="I25" s="76" t="s">
        <v>134</v>
      </c>
      <c r="J25" s="95"/>
      <c r="K25" s="31"/>
      <c r="L25" s="31"/>
      <c r="N25" s="31" t="s">
        <v>1</v>
      </c>
      <c r="O25" s="31" t="s">
        <v>2</v>
      </c>
    </row>
    <row r="26" spans="1:23" ht="30" x14ac:dyDescent="0.25">
      <c r="A26" s="52"/>
      <c r="B26" s="108" t="s">
        <v>66</v>
      </c>
      <c r="C26" s="109" t="s">
        <v>27</v>
      </c>
      <c r="D26" s="44"/>
      <c r="E26" s="63">
        <f>IF(D26=N26,(1),(0))</f>
        <v>0</v>
      </c>
      <c r="F26" s="31"/>
      <c r="G26" s="39">
        <f>'Project Characteristics'!$C$42</f>
        <v>0</v>
      </c>
      <c r="H26" s="116" t="e">
        <f>SUM($E$8,$E$15,$E$21,E$27)</f>
        <v>#DIV/0!</v>
      </c>
      <c r="I26" s="39">
        <f>'Project Characteristics'!$C$43</f>
        <v>0</v>
      </c>
      <c r="J26" s="95"/>
      <c r="K26" s="31"/>
      <c r="L26" s="31"/>
      <c r="N26" s="31" t="s">
        <v>1</v>
      </c>
      <c r="O26" s="31" t="s">
        <v>2</v>
      </c>
    </row>
    <row r="27" spans="1:23" x14ac:dyDescent="0.25">
      <c r="B27" s="95"/>
      <c r="C27" s="84"/>
      <c r="D27" s="96" t="s">
        <v>3</v>
      </c>
      <c r="E27" s="88">
        <f>SUM(E25:E26)</f>
        <v>0</v>
      </c>
      <c r="F27" s="31"/>
      <c r="H27" s="31"/>
      <c r="I27" s="95"/>
      <c r="J27" s="95"/>
      <c r="K27" s="31"/>
      <c r="L27" s="31"/>
    </row>
    <row r="28" spans="1:23" hidden="1" x14ac:dyDescent="0.25">
      <c r="B28" s="95"/>
      <c r="C28" s="84"/>
      <c r="D28" s="96"/>
      <c r="E28" s="110"/>
      <c r="F28" s="31"/>
      <c r="J28" s="95"/>
      <c r="K28" s="31"/>
      <c r="L28" s="31"/>
    </row>
    <row r="29" spans="1:23" hidden="1" x14ac:dyDescent="0.25">
      <c r="A29" s="22"/>
      <c r="G29" s="87"/>
      <c r="M29" s="22"/>
      <c r="N29" s="59"/>
      <c r="O29" s="59"/>
      <c r="P29" s="22"/>
      <c r="Q29" s="22"/>
      <c r="R29" s="22"/>
      <c r="S29" s="22"/>
      <c r="T29" s="22"/>
      <c r="U29" s="22"/>
      <c r="V29" s="22"/>
      <c r="W29" s="22"/>
    </row>
    <row r="30" spans="1:23" hidden="1" x14ac:dyDescent="0.25">
      <c r="A30" s="22"/>
      <c r="G30" s="119"/>
      <c r="M30" s="22"/>
      <c r="P30" s="22"/>
      <c r="Q30" s="22"/>
      <c r="R30" s="22"/>
      <c r="S30" s="22"/>
      <c r="T30" s="22"/>
      <c r="U30" s="22"/>
      <c r="V30" s="22"/>
      <c r="W30" s="22"/>
    </row>
    <row r="31" spans="1:23" hidden="1" x14ac:dyDescent="0.25">
      <c r="A31" s="22"/>
      <c r="M31" s="22"/>
      <c r="P31" s="22"/>
      <c r="Q31" s="22"/>
      <c r="R31" s="22"/>
      <c r="S31" s="22"/>
      <c r="T31" s="22"/>
      <c r="U31" s="22"/>
      <c r="V31" s="22"/>
      <c r="W31" s="22"/>
    </row>
    <row r="32" spans="1:23" hidden="1" x14ac:dyDescent="0.25">
      <c r="A32" s="22"/>
      <c r="G32" s="114"/>
      <c r="M32" s="22"/>
      <c r="P32" s="22"/>
      <c r="Q32" s="22"/>
      <c r="R32" s="22"/>
      <c r="S32" s="22"/>
      <c r="T32" s="22"/>
      <c r="U32" s="22"/>
      <c r="V32" s="22"/>
      <c r="W32" s="22"/>
    </row>
    <row r="33" spans="1:23" hidden="1" x14ac:dyDescent="0.25">
      <c r="A33" s="22"/>
      <c r="G33" s="120"/>
      <c r="M33" s="22"/>
      <c r="P33" s="22"/>
      <c r="Q33" s="22"/>
      <c r="R33" s="22"/>
      <c r="S33" s="22"/>
      <c r="T33" s="22"/>
      <c r="U33" s="22"/>
      <c r="V33" s="22"/>
      <c r="W33" s="22"/>
    </row>
    <row r="34" spans="1:23" hidden="1" x14ac:dyDescent="0.25">
      <c r="A34" s="22"/>
      <c r="G34" s="120"/>
      <c r="M34" s="22"/>
      <c r="P34" s="22"/>
      <c r="Q34" s="22"/>
      <c r="R34" s="22"/>
      <c r="S34" s="22"/>
      <c r="T34" s="22"/>
      <c r="U34" s="22"/>
      <c r="V34" s="22"/>
      <c r="W34" s="22"/>
    </row>
    <row r="35" spans="1:23" hidden="1" x14ac:dyDescent="0.25">
      <c r="A35" s="22"/>
      <c r="M35" s="22"/>
      <c r="P35" s="22"/>
      <c r="Q35" s="22"/>
      <c r="R35" s="22"/>
      <c r="S35" s="22"/>
      <c r="T35" s="22"/>
      <c r="U35" s="22"/>
      <c r="V35" s="22"/>
      <c r="W35" s="22"/>
    </row>
    <row r="36" spans="1:23" hidden="1" x14ac:dyDescent="0.25">
      <c r="A36" s="22"/>
      <c r="M36" s="22"/>
      <c r="P36" s="22"/>
      <c r="Q36" s="22"/>
      <c r="R36" s="22"/>
      <c r="S36" s="22"/>
      <c r="T36" s="22"/>
      <c r="U36" s="22"/>
      <c r="V36" s="22"/>
      <c r="W36" s="22"/>
    </row>
    <row r="37" spans="1:23" hidden="1" x14ac:dyDescent="0.25">
      <c r="A37" s="22"/>
      <c r="G37" s="87"/>
      <c r="M37" s="22"/>
      <c r="P37" s="22"/>
      <c r="Q37" s="22"/>
      <c r="R37" s="22"/>
      <c r="S37" s="22"/>
      <c r="T37" s="22"/>
      <c r="U37" s="22"/>
      <c r="V37" s="22"/>
      <c r="W37" s="22"/>
    </row>
    <row r="38" spans="1:23" hidden="1" x14ac:dyDescent="0.25">
      <c r="A38" s="22"/>
      <c r="G38" s="119"/>
      <c r="M38" s="22"/>
      <c r="P38" s="22"/>
      <c r="Q38" s="22"/>
      <c r="R38" s="22"/>
      <c r="S38" s="22"/>
      <c r="T38" s="22"/>
      <c r="U38" s="22"/>
      <c r="V38" s="22"/>
      <c r="W38" s="22"/>
    </row>
    <row r="39" spans="1:23" hidden="1" x14ac:dyDescent="0.25">
      <c r="A39" s="22"/>
      <c r="M39" s="22"/>
      <c r="P39" s="22"/>
      <c r="Q39" s="22"/>
      <c r="R39" s="22"/>
      <c r="S39" s="22"/>
      <c r="T39" s="22"/>
      <c r="U39" s="22"/>
      <c r="V39" s="22"/>
      <c r="W39" s="22"/>
    </row>
    <row r="40" spans="1:23" hidden="1" x14ac:dyDescent="0.25">
      <c r="A40" s="22"/>
      <c r="G40" s="114"/>
      <c r="M40" s="22"/>
      <c r="P40" s="22"/>
      <c r="Q40" s="22"/>
      <c r="R40" s="22"/>
      <c r="S40" s="22"/>
      <c r="T40" s="22"/>
      <c r="U40" s="22"/>
      <c r="V40" s="22"/>
      <c r="W40" s="22"/>
    </row>
    <row r="41" spans="1:23" hidden="1" x14ac:dyDescent="0.25">
      <c r="A41" s="22"/>
      <c r="G41" s="84"/>
      <c r="M41" s="22"/>
      <c r="P41" s="22"/>
      <c r="Q41" s="22"/>
      <c r="R41" s="22"/>
      <c r="S41" s="22"/>
      <c r="T41" s="22"/>
      <c r="U41" s="22"/>
      <c r="V41" s="22"/>
      <c r="W41" s="22"/>
    </row>
    <row r="42" spans="1:23" hidden="1" x14ac:dyDescent="0.25">
      <c r="A42" s="22"/>
      <c r="G42" s="84"/>
      <c r="M42" s="22"/>
      <c r="P42" s="22"/>
      <c r="Q42" s="22"/>
      <c r="R42" s="22"/>
      <c r="S42" s="22"/>
      <c r="T42" s="22"/>
      <c r="U42" s="22"/>
      <c r="V42" s="22"/>
      <c r="W42" s="22"/>
    </row>
    <row r="43" spans="1:23" hidden="1" x14ac:dyDescent="0.25">
      <c r="A43" s="22"/>
      <c r="G43" s="84"/>
      <c r="M43" s="22"/>
      <c r="P43" s="22"/>
      <c r="Q43" s="22"/>
      <c r="R43" s="22"/>
      <c r="S43" s="22"/>
      <c r="T43" s="22"/>
      <c r="U43" s="22"/>
      <c r="V43" s="22"/>
      <c r="W43" s="22"/>
    </row>
    <row r="44" spans="1:23" hidden="1" x14ac:dyDescent="0.25">
      <c r="A44" s="22"/>
      <c r="M44" s="22"/>
      <c r="N44" s="59"/>
      <c r="O44" s="59"/>
      <c r="P44" s="22"/>
      <c r="Q44" s="22"/>
      <c r="R44" s="22"/>
      <c r="S44" s="22"/>
      <c r="T44" s="22"/>
      <c r="U44" s="22"/>
      <c r="V44" s="22"/>
      <c r="W44" s="22"/>
    </row>
    <row r="45" spans="1:23" hidden="1" x14ac:dyDescent="0.25">
      <c r="M45" s="112"/>
    </row>
    <row r="46" spans="1:23" hidden="1" x14ac:dyDescent="0.25">
      <c r="N46" s="112"/>
      <c r="O46" s="112"/>
      <c r="P46" s="112"/>
    </row>
    <row r="47" spans="1:23" hidden="1" x14ac:dyDescent="0.25"/>
    <row r="48" spans="1:23" hidden="1" x14ac:dyDescent="0.25"/>
    <row r="49" spans="1:24" hidden="1" x14ac:dyDescent="0.25">
      <c r="X49" s="31"/>
    </row>
    <row r="50" spans="1:24" hidden="1" x14ac:dyDescent="0.25">
      <c r="G50" s="87"/>
      <c r="X50" s="31"/>
    </row>
    <row r="51" spans="1:24" hidden="1" x14ac:dyDescent="0.25">
      <c r="G51" s="119"/>
    </row>
    <row r="52" spans="1:24" hidden="1" x14ac:dyDescent="0.25">
      <c r="N52" s="59"/>
      <c r="O52" s="59"/>
      <c r="P52" s="22"/>
      <c r="Q52" s="22"/>
      <c r="R52" s="22"/>
      <c r="S52" s="22"/>
      <c r="T52" s="22"/>
      <c r="U52" s="22"/>
      <c r="V52" s="22"/>
      <c r="W52" s="22"/>
    </row>
    <row r="53" spans="1:24" hidden="1" x14ac:dyDescent="0.25">
      <c r="G53" s="114"/>
      <c r="M53" s="59"/>
      <c r="P53" s="22"/>
      <c r="Q53" s="22"/>
      <c r="R53" s="22"/>
      <c r="S53" s="22"/>
      <c r="T53" s="22"/>
      <c r="U53" s="22"/>
      <c r="V53" s="22"/>
      <c r="W53" s="22"/>
    </row>
    <row r="54" spans="1:24" hidden="1" x14ac:dyDescent="0.25">
      <c r="G54" s="120"/>
      <c r="M54" s="22"/>
      <c r="N54" s="59"/>
      <c r="O54" s="59"/>
    </row>
    <row r="55" spans="1:24" hidden="1" x14ac:dyDescent="0.25">
      <c r="G55" s="120"/>
      <c r="M55" s="112"/>
      <c r="N55" s="22"/>
      <c r="O55" s="22"/>
    </row>
    <row r="56" spans="1:24" hidden="1" x14ac:dyDescent="0.25">
      <c r="M56" s="22"/>
      <c r="N56" s="112"/>
      <c r="O56" s="112"/>
    </row>
    <row r="57" spans="1:24" hidden="1" x14ac:dyDescent="0.25">
      <c r="M57" s="22"/>
      <c r="N57" s="22"/>
      <c r="O57" s="22"/>
    </row>
    <row r="58" spans="1:24" hidden="1" x14ac:dyDescent="0.25">
      <c r="N58" s="22"/>
      <c r="O58" s="22"/>
    </row>
    <row r="59" spans="1:24" hidden="1" x14ac:dyDescent="0.25"/>
    <row r="60" spans="1:24" hidden="1" x14ac:dyDescent="0.25">
      <c r="A60" s="22"/>
      <c r="G60" s="87"/>
      <c r="N60" s="59"/>
      <c r="O60" s="59"/>
      <c r="Q60" s="22"/>
      <c r="R60" s="22"/>
      <c r="S60" s="22"/>
      <c r="T60" s="22"/>
      <c r="U60" s="22"/>
      <c r="V60" s="22"/>
      <c r="W60" s="22"/>
    </row>
    <row r="61" spans="1:24" hidden="1" x14ac:dyDescent="0.25">
      <c r="A61" s="22"/>
      <c r="G61" s="119"/>
      <c r="N61" s="59"/>
      <c r="O61" s="59"/>
      <c r="Q61" s="22"/>
      <c r="R61" s="22"/>
      <c r="S61" s="22"/>
      <c r="T61" s="22"/>
      <c r="U61" s="22"/>
      <c r="V61" s="22"/>
      <c r="W61" s="22"/>
    </row>
    <row r="62" spans="1:24" hidden="1" x14ac:dyDescent="0.25">
      <c r="A62" s="22"/>
      <c r="Q62" s="22"/>
      <c r="R62" s="22"/>
      <c r="S62" s="22"/>
      <c r="T62" s="22"/>
      <c r="U62" s="22"/>
      <c r="V62" s="22"/>
      <c r="W62" s="22"/>
    </row>
    <row r="63" spans="1:24" hidden="1" x14ac:dyDescent="0.25">
      <c r="A63" s="22"/>
      <c r="Q63" s="22"/>
      <c r="R63" s="22"/>
      <c r="S63" s="22"/>
      <c r="T63" s="22"/>
      <c r="U63" s="22"/>
      <c r="V63" s="22"/>
      <c r="W63" s="22"/>
    </row>
    <row r="64" spans="1:24" hidden="1" x14ac:dyDescent="0.25">
      <c r="A64" s="22"/>
      <c r="G64" s="114"/>
      <c r="Q64" s="22"/>
      <c r="R64" s="22"/>
      <c r="S64" s="22"/>
      <c r="T64" s="22"/>
      <c r="U64" s="22"/>
      <c r="V64" s="22"/>
      <c r="W64" s="22"/>
    </row>
    <row r="65" spans="1:23" hidden="1" x14ac:dyDescent="0.25">
      <c r="A65" s="22"/>
      <c r="G65" s="84"/>
      <c r="Q65" s="22"/>
      <c r="R65" s="22"/>
      <c r="S65" s="22"/>
      <c r="T65" s="22"/>
      <c r="U65" s="22"/>
      <c r="V65" s="22"/>
      <c r="W65" s="22"/>
    </row>
    <row r="66" spans="1:23" hidden="1" x14ac:dyDescent="0.25">
      <c r="A66" s="22"/>
      <c r="G66" s="84"/>
      <c r="Q66" s="22"/>
      <c r="R66" s="22"/>
      <c r="S66" s="22"/>
      <c r="T66" s="22"/>
      <c r="U66" s="22"/>
      <c r="V66" s="22"/>
      <c r="W66" s="22"/>
    </row>
    <row r="67" spans="1:23" hidden="1" x14ac:dyDescent="0.25">
      <c r="A67" s="22"/>
      <c r="Q67" s="22"/>
      <c r="R67" s="22"/>
      <c r="S67" s="22"/>
      <c r="T67" s="22"/>
      <c r="U67" s="22"/>
      <c r="V67" s="22"/>
      <c r="W67" s="22"/>
    </row>
    <row r="68" spans="1:23" hidden="1" x14ac:dyDescent="0.25">
      <c r="A68" s="22"/>
      <c r="G68" s="87"/>
      <c r="Q68" s="22"/>
      <c r="R68" s="22"/>
      <c r="S68" s="22"/>
      <c r="T68" s="22"/>
      <c r="U68" s="22"/>
      <c r="V68" s="22"/>
      <c r="W68" s="22"/>
    </row>
    <row r="69" spans="1:23" hidden="1" x14ac:dyDescent="0.25">
      <c r="A69" s="22"/>
      <c r="G69" s="119"/>
      <c r="Q69" s="22"/>
      <c r="R69" s="22"/>
      <c r="S69" s="22"/>
      <c r="T69" s="22"/>
      <c r="U69" s="22"/>
      <c r="V69" s="22"/>
      <c r="W69" s="22"/>
    </row>
    <row r="70" spans="1:23" hidden="1" x14ac:dyDescent="0.25">
      <c r="A70" s="22"/>
      <c r="Q70" s="22"/>
      <c r="R70" s="22"/>
      <c r="S70" s="22"/>
      <c r="T70" s="22"/>
      <c r="U70" s="22"/>
      <c r="V70" s="22"/>
      <c r="W70" s="22"/>
    </row>
    <row r="71" spans="1:23" hidden="1" x14ac:dyDescent="0.25">
      <c r="A71" s="22"/>
      <c r="Q71" s="22"/>
      <c r="R71" s="22"/>
      <c r="S71" s="22"/>
      <c r="T71" s="22"/>
      <c r="U71" s="22"/>
      <c r="V71" s="22"/>
      <c r="W71" s="22"/>
    </row>
    <row r="72" spans="1:23" hidden="1" x14ac:dyDescent="0.25">
      <c r="A72" s="22"/>
      <c r="M72" s="113"/>
      <c r="Q72" s="22"/>
      <c r="R72" s="22"/>
      <c r="S72" s="22"/>
      <c r="T72" s="22"/>
      <c r="U72" s="22"/>
      <c r="V72" s="22"/>
      <c r="W72" s="22"/>
    </row>
    <row r="73" spans="1:23" hidden="1" x14ac:dyDescent="0.25">
      <c r="A73" s="22"/>
      <c r="M73" s="113"/>
      <c r="N73" s="113"/>
      <c r="O73" s="113"/>
      <c r="P73" s="113"/>
      <c r="Q73" s="22"/>
      <c r="R73" s="22"/>
      <c r="S73" s="22"/>
      <c r="T73" s="22"/>
      <c r="U73" s="22"/>
      <c r="V73" s="22"/>
      <c r="W73" s="22"/>
    </row>
    <row r="74" spans="1:23" hidden="1" x14ac:dyDescent="0.25">
      <c r="A74" s="22"/>
      <c r="M74" s="113"/>
      <c r="N74" s="112"/>
      <c r="O74" s="112"/>
      <c r="P74" s="112"/>
      <c r="Q74" s="22"/>
      <c r="R74" s="22"/>
      <c r="S74" s="22"/>
      <c r="T74" s="22"/>
      <c r="U74" s="22"/>
      <c r="V74" s="22"/>
      <c r="W74" s="22"/>
    </row>
    <row r="75" spans="1:23" hidden="1" x14ac:dyDescent="0.25">
      <c r="A75" s="22"/>
      <c r="M75" s="113"/>
      <c r="N75" s="113"/>
      <c r="O75" s="113"/>
      <c r="P75" s="113"/>
      <c r="Q75" s="22"/>
      <c r="R75" s="22"/>
      <c r="S75" s="22"/>
      <c r="T75" s="22"/>
      <c r="U75" s="22"/>
      <c r="V75" s="22"/>
      <c r="W75" s="22"/>
    </row>
    <row r="76" spans="1:23" hidden="1" x14ac:dyDescent="0.25">
      <c r="A76" s="22"/>
      <c r="N76" s="112"/>
      <c r="O76" s="112"/>
      <c r="P76" s="112"/>
      <c r="Q76" s="22"/>
      <c r="R76" s="22"/>
      <c r="S76" s="22"/>
      <c r="T76" s="22"/>
      <c r="U76" s="22"/>
      <c r="V76" s="22"/>
      <c r="W76" s="22"/>
    </row>
    <row r="77" spans="1:23" hidden="1" x14ac:dyDescent="0.25">
      <c r="A77" s="22"/>
      <c r="P77" s="112"/>
      <c r="Q77" s="22"/>
      <c r="R77" s="22"/>
      <c r="S77" s="22"/>
      <c r="T77" s="22"/>
      <c r="U77" s="22"/>
      <c r="V77" s="22"/>
      <c r="W77" s="22"/>
    </row>
    <row r="78" spans="1:23" hidden="1" x14ac:dyDescent="0.25">
      <c r="A78" s="22"/>
      <c r="Q78" s="22"/>
      <c r="R78" s="22"/>
      <c r="S78" s="22"/>
      <c r="T78" s="22"/>
      <c r="U78" s="22"/>
      <c r="V78" s="22"/>
      <c r="W78" s="22"/>
    </row>
    <row r="79" spans="1:23" hidden="1" x14ac:dyDescent="0.25">
      <c r="A79" s="22"/>
      <c r="Q79" s="22"/>
      <c r="R79" s="22"/>
      <c r="S79" s="22"/>
      <c r="T79" s="22"/>
      <c r="U79" s="22"/>
      <c r="V79" s="22"/>
      <c r="W79" s="22"/>
    </row>
    <row r="80" spans="1:23" hidden="1" x14ac:dyDescent="0.25">
      <c r="A80" s="22"/>
      <c r="Q80" s="22"/>
      <c r="R80" s="22"/>
      <c r="S80" s="22"/>
      <c r="T80" s="22"/>
      <c r="U80" s="22"/>
      <c r="V80" s="22"/>
      <c r="W80" s="22"/>
    </row>
    <row r="81" spans="1:23" hidden="1" x14ac:dyDescent="0.25">
      <c r="A81" s="22"/>
      <c r="Q81" s="22"/>
      <c r="R81" s="22"/>
      <c r="S81" s="22"/>
      <c r="T81" s="22"/>
      <c r="U81" s="22"/>
      <c r="V81" s="22"/>
      <c r="W81" s="22"/>
    </row>
    <row r="82" spans="1:23" hidden="1" x14ac:dyDescent="0.25">
      <c r="A82" s="22"/>
      <c r="Q82" s="22"/>
      <c r="R82" s="22"/>
      <c r="S82" s="22"/>
      <c r="T82" s="22"/>
      <c r="U82" s="22"/>
      <c r="V82" s="22"/>
      <c r="W82" s="22"/>
    </row>
    <row r="83" spans="1:23" hidden="1" x14ac:dyDescent="0.25">
      <c r="A83" s="22"/>
      <c r="N83" s="59"/>
      <c r="O83" s="59"/>
      <c r="Q83" s="22"/>
      <c r="R83" s="22"/>
      <c r="S83" s="22"/>
      <c r="T83" s="22"/>
      <c r="U83" s="22"/>
      <c r="V83" s="22"/>
      <c r="W83" s="22"/>
    </row>
    <row r="84" spans="1:23" hidden="1" x14ac:dyDescent="0.25">
      <c r="A84" s="22"/>
      <c r="Q84" s="22"/>
      <c r="R84" s="22"/>
      <c r="S84" s="22"/>
      <c r="T84" s="22"/>
      <c r="U84" s="22"/>
      <c r="V84" s="22"/>
      <c r="W84" s="22"/>
    </row>
    <row r="85" spans="1:23" hidden="1" x14ac:dyDescent="0.25">
      <c r="A85" s="22"/>
      <c r="Q85" s="22"/>
      <c r="R85" s="22"/>
      <c r="S85" s="22"/>
      <c r="T85" s="22"/>
      <c r="U85" s="22"/>
      <c r="V85" s="22"/>
      <c r="W85" s="22"/>
    </row>
    <row r="86" spans="1:23" hidden="1" x14ac:dyDescent="0.25">
      <c r="A86" s="22"/>
      <c r="M86" s="59"/>
      <c r="Q86" s="22"/>
      <c r="R86" s="22"/>
      <c r="S86" s="22"/>
      <c r="T86" s="22"/>
      <c r="U86" s="22"/>
      <c r="V86" s="22"/>
      <c r="W86" s="22"/>
    </row>
    <row r="87" spans="1:23" hidden="1" x14ac:dyDescent="0.25">
      <c r="A87" s="22"/>
      <c r="M87" s="112"/>
      <c r="N87" s="59"/>
      <c r="O87" s="59"/>
      <c r="Q87" s="22"/>
      <c r="R87" s="22"/>
      <c r="S87" s="22"/>
      <c r="T87" s="22"/>
      <c r="U87" s="22"/>
      <c r="V87" s="22"/>
      <c r="W87" s="22"/>
    </row>
    <row r="88" spans="1:23" hidden="1" x14ac:dyDescent="0.25">
      <c r="A88" s="22"/>
      <c r="N88" s="112"/>
      <c r="O88" s="112"/>
      <c r="P88" s="112"/>
      <c r="Q88" s="22"/>
      <c r="R88" s="22"/>
      <c r="S88" s="22"/>
      <c r="T88" s="22"/>
      <c r="U88" s="22"/>
      <c r="V88" s="22"/>
      <c r="W88" s="22"/>
    </row>
    <row r="89" spans="1:23" hidden="1" x14ac:dyDescent="0.25">
      <c r="A89" s="22"/>
      <c r="P89" s="112"/>
      <c r="Q89" s="22"/>
      <c r="R89" s="22"/>
      <c r="S89" s="22"/>
      <c r="T89" s="22"/>
      <c r="U89" s="22"/>
      <c r="V89" s="22"/>
      <c r="W89" s="22"/>
    </row>
    <row r="90" spans="1:23" hidden="1" x14ac:dyDescent="0.25">
      <c r="A90" s="22"/>
      <c r="P90" s="112"/>
      <c r="Q90" s="22"/>
      <c r="R90" s="22"/>
      <c r="S90" s="22"/>
      <c r="T90" s="22"/>
      <c r="U90" s="22"/>
      <c r="V90" s="22"/>
      <c r="W90" s="22"/>
    </row>
    <row r="91" spans="1:23" hidden="1" x14ac:dyDescent="0.25">
      <c r="A91" s="22"/>
      <c r="P91" s="112"/>
      <c r="Q91" s="22"/>
      <c r="R91" s="22"/>
      <c r="S91" s="22"/>
      <c r="T91" s="22"/>
      <c r="U91" s="22"/>
      <c r="V91" s="22"/>
      <c r="W91" s="22"/>
    </row>
    <row r="92" spans="1:23" hidden="1" x14ac:dyDescent="0.25">
      <c r="A92" s="22"/>
      <c r="P92" s="112"/>
      <c r="Q92" s="22"/>
      <c r="R92" s="22"/>
      <c r="S92" s="22"/>
      <c r="T92" s="22"/>
      <c r="U92" s="22"/>
      <c r="V92" s="22"/>
      <c r="W92" s="22"/>
    </row>
    <row r="93" spans="1:23" hidden="1" x14ac:dyDescent="0.25">
      <c r="A93" s="22"/>
      <c r="M93" s="112"/>
      <c r="Q93" s="22"/>
      <c r="R93" s="22"/>
      <c r="S93" s="22"/>
      <c r="T93" s="22"/>
      <c r="U93" s="22"/>
      <c r="V93" s="22"/>
      <c r="W93" s="22"/>
    </row>
    <row r="94" spans="1:23" hidden="1" x14ac:dyDescent="0.25">
      <c r="A94" s="22"/>
      <c r="N94" s="112"/>
      <c r="O94" s="112"/>
      <c r="P94" s="112"/>
      <c r="Q94" s="22"/>
      <c r="R94" s="22"/>
      <c r="S94" s="22"/>
      <c r="T94" s="22"/>
      <c r="U94" s="22"/>
      <c r="V94" s="22"/>
      <c r="W94" s="22"/>
    </row>
    <row r="95" spans="1:23" hidden="1" x14ac:dyDescent="0.25"/>
    <row r="96" spans="1:23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</sheetData>
  <sheetProtection password="DD3F" sheet="1" objects="1" scenarios="1"/>
  <mergeCells count="9">
    <mergeCell ref="B23:E23"/>
    <mergeCell ref="B12:B13"/>
    <mergeCell ref="B17:E17"/>
    <mergeCell ref="B19:B20"/>
    <mergeCell ref="H2:I2"/>
    <mergeCell ref="H3:I4"/>
    <mergeCell ref="B2:E2"/>
    <mergeCell ref="B4:B7"/>
    <mergeCell ref="B10:E10"/>
  </mergeCells>
  <dataValidations count="25">
    <dataValidation type="list" allowBlank="1" showInputMessage="1" showErrorMessage="1" sqref="D19">
      <formula1>$N$19:$O$19</formula1>
    </dataValidation>
    <dataValidation type="list" allowBlank="1" showInputMessage="1" showErrorMessage="1" sqref="D13">
      <formula1>$N$13:$Q$13</formula1>
    </dataValidation>
    <dataValidation type="list" allowBlank="1" showInputMessage="1" showErrorMessage="1" sqref="D12">
      <formula1>$N$12:$O$12</formula1>
    </dataValidation>
    <dataValidation type="list" allowBlank="1" showInputMessage="1" showErrorMessage="1" sqref="D20">
      <formula1>$N$20:$R$20</formula1>
    </dataValidation>
    <dataValidation type="list" allowBlank="1" showInputMessage="1" showErrorMessage="1" sqref="D25">
      <formula1>$N$25:$O$25</formula1>
    </dataValidation>
    <dataValidation type="list" allowBlank="1" showInputMessage="1" showErrorMessage="1" sqref="D26">
      <formula1>$N$26:$O$26</formula1>
    </dataValidation>
    <dataValidation allowBlank="1" showInputMessage="1" showErrorMessage="1" prompt="TDM measures which reduce vehicle miles traveled by appropriately pricing and managing parking._x000a_Maximum of 3 points." sqref="B2:E2"/>
    <dataValidation allowBlank="1" showInputMessage="1" showErrorMessage="1" prompt="TDM measures which reduce vehicle miles traveled by supporting the use of active modes - walking and bicycling._x000a_Maximum of 3 points." sqref="B10:E10"/>
    <dataValidation allowBlank="1" showInputMessage="1" showErrorMessage="1" prompt="TDM measures which reduce vehicle miles traveled by reducing the need for individual vehicle ownership._x000a_Maximum of 3 points." sqref="B17:E17"/>
    <dataValidation allowBlank="1" showInputMessage="1" showErrorMessage="1" prompt="TDM measures which reduce vehicle miles traveled by providing physical amenities or services that inform or make deliveries by sustainable trip making._x000a_Maximum of 3 points." sqref="B23:E23"/>
    <dataValidation allowBlank="1" showInputMessage="1" showErrorMessage="1" prompt="On Project Characteristics tab, you must fill out square footage and Accessory Parking Spaces for Land Use Category D to obtain Project Parking Rate." sqref="D6"/>
    <dataValidation allowBlank="1" showInputMessage="1" showErrorMessage="1" prompt="On Project Characteristics tab, you must fill out Accessory Parking Spaces for Land Use Category D to obtain Option." sqref="D7"/>
    <dataValidation allowBlank="1" showInputMessage="1" showErrorMessage="1" prompt="On Project Characteristics tab, you must fill out Transportation Analysis Zone to obtain Neighborhood Parking Rate." sqref="D5"/>
    <dataValidation type="list" allowBlank="1" showInputMessage="1" showErrorMessage="1" sqref="D14">
      <formula1>$N$20:$O$20</formula1>
    </dataValidation>
    <dataValidation allowBlank="1" showInputMessage="1" showErrorMessage="1" prompt="Off-street private vehicular parking in an amount no greater than the neighborhood parking rate for the neighborhood, as determined by the transportation analysis zone for the project site." sqref="C4"/>
    <dataValidation allowBlank="1" showInputMessage="1" showErrorMessage="1" prompt="Choose ONE of the following options to provide Class 1 and/or Class 2 bicycle parking spaces as defined by the Planning Code." sqref="C12"/>
    <dataValidation allowBlank="1" showInputMessage="1" showErrorMessage="1" prompt="Provide at least one shower and at least six clothes lockers for every 30 Class 1 bicycle parking spaces, but no fewer than the number of showers and clothes lockers that are required by the Planning Code, if any." sqref="C14"/>
    <dataValidation allowBlank="1" showInputMessage="1" showErrorMessage="1" prompt="Provide real time transportation information on displays (e.g., large television screens or computer monitors) at prominent locations (e.g., entry/ exit areas, lobbies, elevator bays) on site." sqref="C26"/>
    <dataValidation allowBlank="1" showInputMessage="1" showErrorMessage="1" prompt="Provide multimodal wayfinding signage in key locations to support access to transportation services and infrastructure." sqref="C25"/>
    <dataValidation allowBlank="1" showInputMessage="1" showErrorMessage="1" prompt="Option a: 1 point for &lt;=100% of Neighborhood Parking Rate. _x000a_1 additional point for every 10% below Neighborhood Parking Rate._x000a_3 points available." sqref="C7"/>
    <dataValidation allowBlank="1" showInputMessage="1" showErrorMessage="1" prompt="Option a = meet Planning Code._x000a_Option b = 1 Class 1 every 3,750 sf OFA, 1 Class 2 every 750 sf OFA_x000a_Option c = 1 Class 1 every 2,500 sf OFA, 1 Class 2 every 750 sf OFA_x000a_Option d = 1 Class 1 every 1,875 sf OFA, 1 Class 2 every 750 sf OFA" sqref="C13"/>
    <dataValidation allowBlank="1" showInputMessage="1" showErrorMessage="1" prompt="Offer memberships to a certified car-share organization to each Dwelling Unit and/or employee for 40 years, at least annually, and/or provide car-share parking spaces as specified below. " sqref="C19"/>
    <dataValidation allowBlank="1" showInputMessage="1" showErrorMessage="1" prompt="Option a=PC for spaces_x000a_Option b=2 spaces per 20ksf OFA, min.4_x000a_Option c=PC for spaces, membership_x000a_Option d=2 spaces per 20ksf OFA, min. 4, membership_x000a_Option e=2 spaces per 10ksf OFA, min. 6, membership_x000a_Option f=2 spaces per 5ksf OFA, min. 8, membership" sqref="C20"/>
    <dataValidation allowBlank="1" showInputMessage="1" showErrorMessage="1" prompt="Off-street vehicular parking spaces that exist within the neighborhood per 1,000 square feet of non-residential space." sqref="C5"/>
    <dataValidation allowBlank="1" showInputMessage="1" showErrorMessage="1" prompt="Off-street vehicular parking spaces that exist within the project per 1,000 square feet of land use category d space." sqref="C6"/>
  </dataValidations>
  <pageMargins left="0.7" right="0.7" top="0.75" bottom="0.75" header="0.3" footer="0.3"/>
  <pageSetup scale="72" orientation="portrait" r:id="rId1"/>
  <headerFooter>
    <oddHeader>&amp;L&amp;"-,Bold"&amp;14Land Use Category D (Other)&amp;RDRAFT Tool - 1/19/2017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D142"/>
  <sheetViews>
    <sheetView showGridLines="0" showRowColHeaders="0" zoomScale="85" zoomScaleNormal="85" workbookViewId="0">
      <selection activeCell="B2" sqref="B2"/>
    </sheetView>
  </sheetViews>
  <sheetFormatPr defaultColWidth="0" defaultRowHeight="15" zeroHeight="1" x14ac:dyDescent="0.25"/>
  <cols>
    <col min="1" max="1" width="19.140625" style="12" customWidth="1"/>
    <col min="2" max="2" width="30" style="8" customWidth="1"/>
    <col min="3" max="3" width="47.28515625" style="7" customWidth="1"/>
    <col min="4" max="4" width="25.7109375" style="12" customWidth="1"/>
    <col min="5" max="16384" width="9.140625" style="12" hidden="1"/>
  </cols>
  <sheetData>
    <row r="1" spans="2:3" ht="15.75" thickBot="1" x14ac:dyDescent="0.3">
      <c r="B1" s="144"/>
      <c r="C1" s="145"/>
    </row>
    <row r="2" spans="2:3" ht="16.5" thickBot="1" x14ac:dyDescent="0.3">
      <c r="B2" s="147" t="s">
        <v>117</v>
      </c>
      <c r="C2" s="148" t="s">
        <v>151</v>
      </c>
    </row>
    <row r="3" spans="2:3" ht="25.5" x14ac:dyDescent="0.25">
      <c r="B3" s="193" t="s">
        <v>147</v>
      </c>
      <c r="C3" s="142" t="s">
        <v>152</v>
      </c>
    </row>
    <row r="4" spans="2:3" x14ac:dyDescent="0.25">
      <c r="B4" s="194"/>
      <c r="C4" s="142" t="s">
        <v>153</v>
      </c>
    </row>
    <row r="5" spans="2:3" x14ac:dyDescent="0.25">
      <c r="B5" s="194"/>
      <c r="C5" s="142" t="s">
        <v>154</v>
      </c>
    </row>
    <row r="6" spans="2:3" x14ac:dyDescent="0.25">
      <c r="B6" s="194"/>
      <c r="C6" s="142" t="s">
        <v>155</v>
      </c>
    </row>
    <row r="7" spans="2:3" ht="63.75" x14ac:dyDescent="0.25">
      <c r="B7" s="194"/>
      <c r="C7" s="142" t="s">
        <v>156</v>
      </c>
    </row>
    <row r="8" spans="2:3" ht="25.5" x14ac:dyDescent="0.25">
      <c r="B8" s="194"/>
      <c r="C8" s="142" t="s">
        <v>157</v>
      </c>
    </row>
    <row r="9" spans="2:3" x14ac:dyDescent="0.25">
      <c r="B9" s="194"/>
      <c r="C9" s="142" t="s">
        <v>158</v>
      </c>
    </row>
    <row r="10" spans="2:3" x14ac:dyDescent="0.25">
      <c r="B10" s="194"/>
      <c r="C10" s="142" t="s">
        <v>101</v>
      </c>
    </row>
    <row r="11" spans="2:3" ht="15.75" customHeight="1" x14ac:dyDescent="0.25">
      <c r="B11" s="194"/>
      <c r="C11" s="142" t="s">
        <v>104</v>
      </c>
    </row>
    <row r="12" spans="2:3" ht="25.5" x14ac:dyDescent="0.25">
      <c r="B12" s="194"/>
      <c r="C12" s="142" t="s">
        <v>159</v>
      </c>
    </row>
    <row r="13" spans="2:3" x14ac:dyDescent="0.25">
      <c r="B13" s="194"/>
      <c r="C13" s="142" t="s">
        <v>106</v>
      </c>
    </row>
    <row r="14" spans="2:3" x14ac:dyDescent="0.25">
      <c r="B14" s="194"/>
      <c r="C14" s="142" t="s">
        <v>109</v>
      </c>
    </row>
    <row r="15" spans="2:3" x14ac:dyDescent="0.25">
      <c r="B15" s="194"/>
      <c r="C15" s="142" t="s">
        <v>111</v>
      </c>
    </row>
    <row r="16" spans="2:3" x14ac:dyDescent="0.25">
      <c r="B16" s="194"/>
      <c r="C16" s="142" t="s">
        <v>160</v>
      </c>
    </row>
    <row r="17" spans="2:3" ht="38.25" x14ac:dyDescent="0.25">
      <c r="B17" s="194"/>
      <c r="C17" s="142" t="s">
        <v>161</v>
      </c>
    </row>
    <row r="18" spans="2:3" x14ac:dyDescent="0.25">
      <c r="B18" s="194"/>
      <c r="C18" s="142" t="s">
        <v>114</v>
      </c>
    </row>
    <row r="19" spans="2:3" ht="25.5" x14ac:dyDescent="0.25">
      <c r="B19" s="194"/>
      <c r="C19" s="142" t="s">
        <v>162</v>
      </c>
    </row>
    <row r="20" spans="2:3" ht="15.75" thickBot="1" x14ac:dyDescent="0.3">
      <c r="B20" s="195"/>
      <c r="C20" s="143" t="s">
        <v>116</v>
      </c>
    </row>
    <row r="21" spans="2:3" x14ac:dyDescent="0.25">
      <c r="B21" s="193" t="s">
        <v>148</v>
      </c>
      <c r="C21" s="142" t="s">
        <v>95</v>
      </c>
    </row>
    <row r="22" spans="2:3" x14ac:dyDescent="0.25">
      <c r="B22" s="194"/>
      <c r="C22" s="142" t="s">
        <v>163</v>
      </c>
    </row>
    <row r="23" spans="2:3" x14ac:dyDescent="0.25">
      <c r="B23" s="194"/>
      <c r="C23" s="142" t="s">
        <v>96</v>
      </c>
    </row>
    <row r="24" spans="2:3" x14ac:dyDescent="0.25">
      <c r="B24" s="194"/>
      <c r="C24" s="142" t="s">
        <v>164</v>
      </c>
    </row>
    <row r="25" spans="2:3" x14ac:dyDescent="0.25">
      <c r="B25" s="194"/>
      <c r="C25" s="142" t="s">
        <v>99</v>
      </c>
    </row>
    <row r="26" spans="2:3" x14ac:dyDescent="0.25">
      <c r="B26" s="194"/>
      <c r="C26" s="142" t="s">
        <v>103</v>
      </c>
    </row>
    <row r="27" spans="2:3" x14ac:dyDescent="0.25">
      <c r="B27" s="194"/>
      <c r="C27" s="142" t="s">
        <v>165</v>
      </c>
    </row>
    <row r="28" spans="2:3" x14ac:dyDescent="0.25">
      <c r="B28" s="194"/>
      <c r="C28" s="142" t="s">
        <v>105</v>
      </c>
    </row>
    <row r="29" spans="2:3" x14ac:dyDescent="0.25">
      <c r="B29" s="194"/>
      <c r="C29" s="142" t="s">
        <v>107</v>
      </c>
    </row>
    <row r="30" spans="2:3" x14ac:dyDescent="0.25">
      <c r="B30" s="194"/>
      <c r="C30" s="142" t="s">
        <v>108</v>
      </c>
    </row>
    <row r="31" spans="2:3" x14ac:dyDescent="0.25">
      <c r="B31" s="194"/>
      <c r="C31" s="142" t="s">
        <v>112</v>
      </c>
    </row>
    <row r="32" spans="2:3" x14ac:dyDescent="0.25">
      <c r="B32" s="194"/>
      <c r="C32" s="142" t="s">
        <v>113</v>
      </c>
    </row>
    <row r="33" spans="2:3" ht="63.75" x14ac:dyDescent="0.25">
      <c r="B33" s="194"/>
      <c r="C33" s="142" t="s">
        <v>166</v>
      </c>
    </row>
    <row r="34" spans="2:3" ht="15.75" thickBot="1" x14ac:dyDescent="0.3">
      <c r="B34" s="195"/>
      <c r="C34" s="143" t="s">
        <v>167</v>
      </c>
    </row>
    <row r="35" spans="2:3" ht="21.75" thickBot="1" x14ac:dyDescent="0.3">
      <c r="B35" s="146" t="s">
        <v>149</v>
      </c>
      <c r="C35" s="143" t="s">
        <v>168</v>
      </c>
    </row>
    <row r="36" spans="2:3" ht="51" x14ac:dyDescent="0.25">
      <c r="B36" s="196" t="s">
        <v>150</v>
      </c>
      <c r="C36" s="142" t="s">
        <v>169</v>
      </c>
    </row>
    <row r="37" spans="2:3" x14ac:dyDescent="0.25">
      <c r="B37" s="197"/>
      <c r="C37" s="142" t="s">
        <v>170</v>
      </c>
    </row>
    <row r="38" spans="2:3" ht="25.5" x14ac:dyDescent="0.25">
      <c r="B38" s="197"/>
      <c r="C38" s="142" t="s">
        <v>171</v>
      </c>
    </row>
    <row r="39" spans="2:3" x14ac:dyDescent="0.25">
      <c r="B39" s="197"/>
      <c r="C39" s="142" t="s">
        <v>97</v>
      </c>
    </row>
    <row r="40" spans="2:3" x14ac:dyDescent="0.25">
      <c r="B40" s="197"/>
      <c r="C40" s="142" t="s">
        <v>98</v>
      </c>
    </row>
    <row r="41" spans="2:3" x14ac:dyDescent="0.25">
      <c r="B41" s="197"/>
      <c r="C41" s="142" t="s">
        <v>100</v>
      </c>
    </row>
    <row r="42" spans="2:3" x14ac:dyDescent="0.25">
      <c r="B42" s="197"/>
      <c r="C42" s="142" t="s">
        <v>102</v>
      </c>
    </row>
    <row r="43" spans="2:3" ht="38.25" customHeight="1" x14ac:dyDescent="0.25">
      <c r="B43" s="197"/>
      <c r="C43" s="142" t="s">
        <v>172</v>
      </c>
    </row>
    <row r="44" spans="2:3" ht="38.25" x14ac:dyDescent="0.25">
      <c r="B44" s="197"/>
      <c r="C44" s="142" t="s">
        <v>173</v>
      </c>
    </row>
    <row r="45" spans="2:3" x14ac:dyDescent="0.25">
      <c r="B45" s="197"/>
      <c r="C45" s="142" t="s">
        <v>110</v>
      </c>
    </row>
    <row r="46" spans="2:3" ht="38.25" x14ac:dyDescent="0.25">
      <c r="B46" s="197"/>
      <c r="C46" s="142" t="s">
        <v>174</v>
      </c>
    </row>
    <row r="47" spans="2:3" ht="51" x14ac:dyDescent="0.25">
      <c r="B47" s="197"/>
      <c r="C47" s="142" t="s">
        <v>175</v>
      </c>
    </row>
    <row r="48" spans="2:3" x14ac:dyDescent="0.25">
      <c r="B48" s="197"/>
      <c r="C48" s="142" t="s">
        <v>115</v>
      </c>
    </row>
    <row r="49" spans="2:3" x14ac:dyDescent="0.25">
      <c r="B49" s="197"/>
      <c r="C49" s="142" t="s">
        <v>176</v>
      </c>
    </row>
    <row r="50" spans="2:3" ht="26.25" thickBot="1" x14ac:dyDescent="0.3">
      <c r="B50" s="198"/>
      <c r="C50" s="143" t="s">
        <v>177</v>
      </c>
    </row>
    <row r="51" spans="2:3" hidden="1" x14ac:dyDescent="0.25"/>
    <row r="52" spans="2:3" hidden="1" x14ac:dyDescent="0.25"/>
    <row r="53" spans="2:3" hidden="1" x14ac:dyDescent="0.25"/>
    <row r="54" spans="2:3" hidden="1" x14ac:dyDescent="0.25"/>
    <row r="55" spans="2:3" hidden="1" x14ac:dyDescent="0.25"/>
    <row r="56" spans="2:3" hidden="1" x14ac:dyDescent="0.25"/>
    <row r="57" spans="2:3" hidden="1" x14ac:dyDescent="0.25"/>
    <row r="58" spans="2:3" hidden="1" x14ac:dyDescent="0.25"/>
    <row r="59" spans="2:3" hidden="1" x14ac:dyDescent="0.25"/>
    <row r="60" spans="2:3" hidden="1" x14ac:dyDescent="0.25"/>
    <row r="61" spans="2:3" hidden="1" x14ac:dyDescent="0.25"/>
    <row r="62" spans="2:3" hidden="1" x14ac:dyDescent="0.25"/>
    <row r="63" spans="2:3" hidden="1" x14ac:dyDescent="0.25"/>
    <row r="64" spans="2:3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spans="2:3" hidden="1" x14ac:dyDescent="0.25"/>
    <row r="130" spans="2:3" hidden="1" x14ac:dyDescent="0.25"/>
    <row r="131" spans="2:3" hidden="1" x14ac:dyDescent="0.25"/>
    <row r="132" spans="2:3" hidden="1" x14ac:dyDescent="0.25"/>
    <row r="133" spans="2:3" hidden="1" x14ac:dyDescent="0.25"/>
    <row r="134" spans="2:3" hidden="1" x14ac:dyDescent="0.25"/>
    <row r="135" spans="2:3" hidden="1" x14ac:dyDescent="0.25"/>
    <row r="136" spans="2:3" hidden="1" x14ac:dyDescent="0.25"/>
    <row r="137" spans="2:3" hidden="1" x14ac:dyDescent="0.25"/>
    <row r="138" spans="2:3" hidden="1" x14ac:dyDescent="0.25"/>
    <row r="139" spans="2:3" hidden="1" x14ac:dyDescent="0.25"/>
    <row r="140" spans="2:3" hidden="1" x14ac:dyDescent="0.25"/>
    <row r="141" spans="2:3" hidden="1" x14ac:dyDescent="0.25"/>
    <row r="142" spans="2:3" x14ac:dyDescent="0.25">
      <c r="B142" s="144"/>
      <c r="C142" s="145"/>
    </row>
  </sheetData>
  <sheetProtection password="DD3F" sheet="1" objects="1" scenarios="1"/>
  <mergeCells count="3">
    <mergeCell ref="B3:B20"/>
    <mergeCell ref="B21:B34"/>
    <mergeCell ref="B36:B50"/>
  </mergeCells>
  <printOptions headings="1"/>
  <pageMargins left="0.7" right="0.7" top="0.75" bottom="0.75" header="0.3" footer="0.3"/>
  <pageSetup scale="93" orientation="portrait" r:id="rId1"/>
  <headerFooter>
    <oddHeader>&amp;L&amp;"-,Bold"&amp;14Land Use Categories&amp;RDRAFT Tool - 1/19/2017</oddHeader>
    <oddFooter>&amp;CPage &amp;P</oddFooter>
  </headerFooter>
  <rowBreaks count="1" manualBreakCount="1">
    <brk id="34" min="1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8"/>
  <sheetViews>
    <sheetView topLeftCell="A915" workbookViewId="0">
      <selection activeCell="I739" sqref="I739"/>
    </sheetView>
  </sheetViews>
  <sheetFormatPr defaultRowHeight="15" x14ac:dyDescent="0.25"/>
  <cols>
    <col min="2" max="2" width="14.85546875" style="12" hidden="1" customWidth="1"/>
    <col min="3" max="4" width="0" style="12" hidden="1" customWidth="1"/>
    <col min="5" max="5" width="16" style="12" customWidth="1"/>
    <col min="6" max="6" width="22.5703125" hidden="1" customWidth="1"/>
    <col min="7" max="7" width="21.42578125" hidden="1" customWidth="1"/>
    <col min="8" max="8" width="16.28515625" hidden="1" customWidth="1"/>
    <col min="9" max="9" width="18.7109375" bestFit="1" customWidth="1"/>
    <col min="10" max="10" width="0" hidden="1" customWidth="1"/>
  </cols>
  <sheetData>
    <row r="1" spans="1:10" x14ac:dyDescent="0.25">
      <c r="A1" t="s">
        <v>4</v>
      </c>
      <c r="B1" s="12" t="s">
        <v>198</v>
      </c>
      <c r="C1" s="12" t="s">
        <v>199</v>
      </c>
      <c r="D1" s="12" t="s">
        <v>200</v>
      </c>
      <c r="E1" s="12" t="s">
        <v>201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>
        <v>1</v>
      </c>
      <c r="B2" s="12">
        <v>10</v>
      </c>
      <c r="C2" s="12">
        <v>690</v>
      </c>
      <c r="D2" s="12">
        <v>751.13490000000002</v>
      </c>
      <c r="E2" s="1">
        <v>1.088601304</v>
      </c>
      <c r="F2">
        <v>9</v>
      </c>
      <c r="G2">
        <v>378418</v>
      </c>
      <c r="H2">
        <v>0</v>
      </c>
      <c r="I2" s="1">
        <f>IFERROR(H2*1000/G2,1.7)</f>
        <v>0</v>
      </c>
      <c r="J2" t="b">
        <f>ISERROR(VLOOKUP(A2,[1]tazToInclude!$A$2:$A$896,1,0))</f>
        <v>0</v>
      </c>
    </row>
    <row r="3" spans="1:10" x14ac:dyDescent="0.25">
      <c r="A3">
        <v>2</v>
      </c>
      <c r="B3" s="12">
        <v>6</v>
      </c>
      <c r="C3" s="12">
        <v>380</v>
      </c>
      <c r="D3" s="12">
        <v>435.00360000000001</v>
      </c>
      <c r="E3" s="1">
        <v>1.144746316</v>
      </c>
      <c r="F3">
        <v>5</v>
      </c>
      <c r="G3">
        <v>480101</v>
      </c>
      <c r="H3">
        <v>0</v>
      </c>
      <c r="I3" s="1">
        <f t="shared" ref="I3:I66" si="0">IFERROR(H3*1000/G3,1.7)</f>
        <v>0</v>
      </c>
      <c r="J3" t="b">
        <f>ISERROR(VLOOKUP(A3,[1]tazToInclude!$A$2:$A$896,1,0))</f>
        <v>0</v>
      </c>
    </row>
    <row r="4" spans="1:10" x14ac:dyDescent="0.25">
      <c r="A4">
        <v>3</v>
      </c>
      <c r="B4" s="12">
        <v>6</v>
      </c>
      <c r="C4" s="12">
        <v>350</v>
      </c>
      <c r="D4" s="12">
        <v>381.27569999999997</v>
      </c>
      <c r="E4" s="1">
        <v>1.089359143</v>
      </c>
      <c r="F4">
        <v>6</v>
      </c>
      <c r="G4">
        <v>132506</v>
      </c>
      <c r="H4">
        <v>0</v>
      </c>
      <c r="I4" s="1">
        <f t="shared" si="0"/>
        <v>0</v>
      </c>
      <c r="J4" t="b">
        <f>ISERROR(VLOOKUP(A4,[1]tazToInclude!$A$2:$A$896,1,0))</f>
        <v>0</v>
      </c>
    </row>
    <row r="5" spans="1:10" x14ac:dyDescent="0.25">
      <c r="A5">
        <v>4</v>
      </c>
      <c r="B5" s="12">
        <v>11</v>
      </c>
      <c r="C5" s="12">
        <v>812</v>
      </c>
      <c r="D5" s="12">
        <v>912.23829999999998</v>
      </c>
      <c r="E5" s="1">
        <v>1.1234461819999999</v>
      </c>
      <c r="F5">
        <v>10</v>
      </c>
      <c r="G5">
        <v>933776</v>
      </c>
      <c r="H5">
        <v>458</v>
      </c>
      <c r="I5" s="1">
        <f t="shared" si="0"/>
        <v>0.49048165727112286</v>
      </c>
      <c r="J5" t="b">
        <f>ISERROR(VLOOKUP(A5,[1]tazToInclude!$A$2:$A$896,1,0))</f>
        <v>0</v>
      </c>
    </row>
    <row r="6" spans="1:10" x14ac:dyDescent="0.25">
      <c r="A6">
        <v>5</v>
      </c>
      <c r="B6" s="12">
        <v>10</v>
      </c>
      <c r="C6" s="12">
        <v>582</v>
      </c>
      <c r="D6" s="12">
        <v>653.45439999999996</v>
      </c>
      <c r="E6" s="1">
        <v>1.122773883</v>
      </c>
      <c r="F6">
        <v>9</v>
      </c>
      <c r="G6">
        <v>291931</v>
      </c>
      <c r="H6">
        <v>559</v>
      </c>
      <c r="I6" s="1">
        <f t="shared" si="0"/>
        <v>1.9148360400231561</v>
      </c>
      <c r="J6" t="b">
        <f>ISERROR(VLOOKUP(A6,[1]tazToInclude!$A$2:$A$896,1,0))</f>
        <v>0</v>
      </c>
    </row>
    <row r="7" spans="1:10" x14ac:dyDescent="0.25">
      <c r="A7">
        <v>6</v>
      </c>
      <c r="B7" s="12">
        <v>12</v>
      </c>
      <c r="C7" s="12">
        <v>781</v>
      </c>
      <c r="D7" s="12">
        <v>848.12850000000003</v>
      </c>
      <c r="E7" s="1">
        <v>1.0859519849999999</v>
      </c>
      <c r="F7">
        <v>12</v>
      </c>
      <c r="G7">
        <v>523354</v>
      </c>
      <c r="H7">
        <v>936</v>
      </c>
      <c r="I7" s="1">
        <f t="shared" si="0"/>
        <v>1.7884644045903919</v>
      </c>
      <c r="J7" t="b">
        <f>ISERROR(VLOOKUP(A7,[1]tazToInclude!$A$2:$A$896,1,0))</f>
        <v>0</v>
      </c>
    </row>
    <row r="8" spans="1:10" x14ac:dyDescent="0.25">
      <c r="A8">
        <v>7</v>
      </c>
      <c r="B8" s="12">
        <v>9</v>
      </c>
      <c r="C8" s="12">
        <v>522</v>
      </c>
      <c r="D8" s="12">
        <v>577.85440000000006</v>
      </c>
      <c r="E8" s="1">
        <v>1.1070007660000001</v>
      </c>
      <c r="F8">
        <v>9</v>
      </c>
      <c r="G8">
        <v>260206</v>
      </c>
      <c r="H8">
        <v>1108</v>
      </c>
      <c r="I8" s="1">
        <f t="shared" si="0"/>
        <v>4.2581646849035</v>
      </c>
      <c r="J8" t="b">
        <f>ISERROR(VLOOKUP(A8,[1]tazToInclude!$A$2:$A$896,1,0))</f>
        <v>0</v>
      </c>
    </row>
    <row r="9" spans="1:10" x14ac:dyDescent="0.25">
      <c r="A9">
        <v>8</v>
      </c>
      <c r="B9" s="12">
        <v>10</v>
      </c>
      <c r="C9" s="12">
        <v>680</v>
      </c>
      <c r="D9" s="12">
        <v>608.82929999999999</v>
      </c>
      <c r="E9" s="1">
        <v>0.895337206</v>
      </c>
      <c r="F9">
        <v>10</v>
      </c>
      <c r="G9">
        <v>438570</v>
      </c>
      <c r="H9">
        <v>1421</v>
      </c>
      <c r="I9" s="1">
        <f t="shared" si="0"/>
        <v>3.2400757005723144</v>
      </c>
      <c r="J9" t="b">
        <f>ISERROR(VLOOKUP(A9,[1]tazToInclude!$A$2:$A$896,1,0))</f>
        <v>0</v>
      </c>
    </row>
    <row r="10" spans="1:10" x14ac:dyDescent="0.25">
      <c r="A10">
        <v>9</v>
      </c>
      <c r="B10" s="12">
        <v>12</v>
      </c>
      <c r="C10" s="12">
        <v>689</v>
      </c>
      <c r="D10" s="12">
        <v>776.44960000000003</v>
      </c>
      <c r="E10" s="1">
        <v>1.1269224959999999</v>
      </c>
      <c r="F10">
        <v>11</v>
      </c>
      <c r="G10">
        <v>737526</v>
      </c>
      <c r="H10">
        <v>458</v>
      </c>
      <c r="I10" s="1">
        <f t="shared" si="0"/>
        <v>0.62099505644546771</v>
      </c>
      <c r="J10" t="b">
        <f>ISERROR(VLOOKUP(A10,[1]tazToInclude!$A$2:$A$896,1,0))</f>
        <v>0</v>
      </c>
    </row>
    <row r="11" spans="1:10" x14ac:dyDescent="0.25">
      <c r="A11">
        <v>10</v>
      </c>
      <c r="B11" s="12">
        <v>14</v>
      </c>
      <c r="C11" s="12">
        <v>705</v>
      </c>
      <c r="D11" s="12">
        <v>801.87530000000004</v>
      </c>
      <c r="E11" s="1">
        <v>1.137411773</v>
      </c>
      <c r="F11">
        <v>14</v>
      </c>
      <c r="G11">
        <v>877415</v>
      </c>
      <c r="H11">
        <v>0</v>
      </c>
      <c r="I11" s="1">
        <f t="shared" si="0"/>
        <v>0</v>
      </c>
      <c r="J11" t="b">
        <f>ISERROR(VLOOKUP(A11,[1]tazToInclude!$A$2:$A$896,1,0))</f>
        <v>0</v>
      </c>
    </row>
    <row r="12" spans="1:10" x14ac:dyDescent="0.25">
      <c r="A12">
        <v>11</v>
      </c>
      <c r="B12" s="12">
        <v>17</v>
      </c>
      <c r="C12" s="12">
        <v>1209</v>
      </c>
      <c r="D12" s="12">
        <v>1007.3863</v>
      </c>
      <c r="E12" s="1">
        <v>0.83323928899999999</v>
      </c>
      <c r="F12">
        <v>17</v>
      </c>
      <c r="G12">
        <v>1664814</v>
      </c>
      <c r="H12">
        <v>1405</v>
      </c>
      <c r="I12" s="1">
        <f t="shared" si="0"/>
        <v>0.84393812161598836</v>
      </c>
      <c r="J12" t="b">
        <f>ISERROR(VLOOKUP(A12,[1]tazToInclude!$A$2:$A$896,1,0))</f>
        <v>0</v>
      </c>
    </row>
    <row r="13" spans="1:10" x14ac:dyDescent="0.25">
      <c r="A13">
        <v>12</v>
      </c>
      <c r="B13" s="12">
        <v>9</v>
      </c>
      <c r="C13" s="12">
        <v>522</v>
      </c>
      <c r="D13" s="12">
        <v>577.85440000000006</v>
      </c>
      <c r="E13" s="1">
        <v>1.1070007660000001</v>
      </c>
      <c r="F13">
        <v>9</v>
      </c>
      <c r="G13">
        <v>260206</v>
      </c>
      <c r="H13">
        <v>1108</v>
      </c>
      <c r="I13" s="1">
        <f t="shared" si="0"/>
        <v>4.2581646849035</v>
      </c>
      <c r="J13" t="b">
        <f>ISERROR(VLOOKUP(A13,[1]tazToInclude!$A$2:$A$896,1,0))</f>
        <v>0</v>
      </c>
    </row>
    <row r="14" spans="1:10" x14ac:dyDescent="0.25">
      <c r="A14">
        <v>13</v>
      </c>
      <c r="B14" s="12">
        <v>11</v>
      </c>
      <c r="C14" s="12">
        <v>792</v>
      </c>
      <c r="D14" s="12">
        <v>761.94839999999999</v>
      </c>
      <c r="E14" s="1">
        <v>0.96205606099999996</v>
      </c>
      <c r="F14">
        <v>11</v>
      </c>
      <c r="G14">
        <v>953367</v>
      </c>
      <c r="H14">
        <v>924</v>
      </c>
      <c r="I14" s="1">
        <f t="shared" si="0"/>
        <v>0.96919654235986774</v>
      </c>
      <c r="J14" t="b">
        <f>ISERROR(VLOOKUP(A14,[1]tazToInclude!$A$2:$A$896,1,0))</f>
        <v>0</v>
      </c>
    </row>
    <row r="15" spans="1:10" x14ac:dyDescent="0.25">
      <c r="A15">
        <v>14</v>
      </c>
      <c r="B15" s="12">
        <v>12</v>
      </c>
      <c r="C15" s="12">
        <v>914</v>
      </c>
      <c r="D15" s="12">
        <v>789.71109999999999</v>
      </c>
      <c r="E15" s="1">
        <v>0.86401652100000004</v>
      </c>
      <c r="F15">
        <v>12</v>
      </c>
      <c r="G15">
        <v>752900</v>
      </c>
      <c r="H15">
        <v>1421</v>
      </c>
      <c r="I15" s="1">
        <f t="shared" si="0"/>
        <v>1.8873688404834639</v>
      </c>
      <c r="J15" t="b">
        <f>ISERROR(VLOOKUP(A15,[1]tazToInclude!$A$2:$A$896,1,0))</f>
        <v>0</v>
      </c>
    </row>
    <row r="16" spans="1:10" x14ac:dyDescent="0.25">
      <c r="A16">
        <v>15</v>
      </c>
      <c r="B16" s="12">
        <v>11</v>
      </c>
      <c r="C16" s="12">
        <v>730</v>
      </c>
      <c r="D16" s="12">
        <v>792.22130000000004</v>
      </c>
      <c r="E16" s="1">
        <v>1.0852346580000001</v>
      </c>
      <c r="F16">
        <v>11</v>
      </c>
      <c r="G16">
        <v>517480</v>
      </c>
      <c r="H16">
        <v>936</v>
      </c>
      <c r="I16" s="1">
        <f t="shared" si="0"/>
        <v>1.8087655561567597</v>
      </c>
      <c r="J16" t="b">
        <f>ISERROR(VLOOKUP(A16,[1]tazToInclude!$A$2:$A$896,1,0))</f>
        <v>0</v>
      </c>
    </row>
    <row r="17" spans="1:10" x14ac:dyDescent="0.25">
      <c r="A17">
        <v>16</v>
      </c>
      <c r="B17" s="12">
        <v>11</v>
      </c>
      <c r="C17" s="12">
        <v>1387</v>
      </c>
      <c r="D17" s="12">
        <v>1355.7431999999999</v>
      </c>
      <c r="E17" s="1">
        <v>0.97746445599999998</v>
      </c>
      <c r="F17">
        <v>11</v>
      </c>
      <c r="G17">
        <v>617351</v>
      </c>
      <c r="H17">
        <v>1539</v>
      </c>
      <c r="I17" s="1">
        <f t="shared" si="0"/>
        <v>2.4929092202005019</v>
      </c>
      <c r="J17" t="b">
        <f>ISERROR(VLOOKUP(A17,[1]tazToInclude!$A$2:$A$896,1,0))</f>
        <v>0</v>
      </c>
    </row>
    <row r="18" spans="1:10" x14ac:dyDescent="0.25">
      <c r="A18">
        <v>17</v>
      </c>
      <c r="B18" s="12">
        <v>11</v>
      </c>
      <c r="C18" s="12">
        <v>793</v>
      </c>
      <c r="D18" s="12">
        <v>861.2636</v>
      </c>
      <c r="E18" s="1">
        <v>1.0860827239999999</v>
      </c>
      <c r="F18">
        <v>11</v>
      </c>
      <c r="G18">
        <v>445613</v>
      </c>
      <c r="H18">
        <v>559</v>
      </c>
      <c r="I18" s="1">
        <f t="shared" si="0"/>
        <v>1.2544517327815841</v>
      </c>
      <c r="J18" t="b">
        <f>ISERROR(VLOOKUP(A18,[1]tazToInclude!$A$2:$A$896,1,0))</f>
        <v>0</v>
      </c>
    </row>
    <row r="19" spans="1:10" x14ac:dyDescent="0.25">
      <c r="A19">
        <v>18</v>
      </c>
      <c r="B19" s="12">
        <v>12</v>
      </c>
      <c r="C19" s="12">
        <v>821</v>
      </c>
      <c r="D19" s="12">
        <v>898.55349999999999</v>
      </c>
      <c r="E19" s="1">
        <v>1.094462241</v>
      </c>
      <c r="F19">
        <v>12</v>
      </c>
      <c r="G19">
        <v>534826</v>
      </c>
      <c r="H19">
        <v>936</v>
      </c>
      <c r="I19" s="1">
        <f t="shared" si="0"/>
        <v>1.7501019023009352</v>
      </c>
      <c r="J19" t="b">
        <f>ISERROR(VLOOKUP(A19,[1]tazToInclude!$A$2:$A$896,1,0))</f>
        <v>0</v>
      </c>
    </row>
    <row r="20" spans="1:10" x14ac:dyDescent="0.25">
      <c r="A20">
        <v>19</v>
      </c>
      <c r="B20" s="12">
        <v>17</v>
      </c>
      <c r="C20" s="12">
        <v>1328</v>
      </c>
      <c r="D20" s="12">
        <v>1017.6961</v>
      </c>
      <c r="E20" s="1">
        <v>0.76633742500000002</v>
      </c>
      <c r="F20">
        <v>17</v>
      </c>
      <c r="G20">
        <v>1769863</v>
      </c>
      <c r="H20">
        <v>1405</v>
      </c>
      <c r="I20" s="1">
        <f t="shared" si="0"/>
        <v>0.79384675537033089</v>
      </c>
      <c r="J20" t="b">
        <f>ISERROR(VLOOKUP(A20,[1]tazToInclude!$A$2:$A$896,1,0))</f>
        <v>0</v>
      </c>
    </row>
    <row r="21" spans="1:10" x14ac:dyDescent="0.25">
      <c r="A21">
        <v>20</v>
      </c>
      <c r="B21" s="12">
        <v>17</v>
      </c>
      <c r="C21" s="12">
        <v>1018</v>
      </c>
      <c r="D21" s="12">
        <v>1205.0325</v>
      </c>
      <c r="E21" s="1">
        <v>1.1837254420000001</v>
      </c>
      <c r="F21">
        <v>17</v>
      </c>
      <c r="G21">
        <v>1179754</v>
      </c>
      <c r="H21">
        <v>0</v>
      </c>
      <c r="I21" s="1">
        <f t="shared" si="0"/>
        <v>0</v>
      </c>
      <c r="J21" t="b">
        <f>ISERROR(VLOOKUP(A21,[1]tazToInclude!$A$2:$A$896,1,0))</f>
        <v>0</v>
      </c>
    </row>
    <row r="22" spans="1:10" x14ac:dyDescent="0.25">
      <c r="A22">
        <v>21</v>
      </c>
      <c r="B22" s="12">
        <v>16</v>
      </c>
      <c r="C22" s="12">
        <v>1402</v>
      </c>
      <c r="D22" s="12">
        <v>1115.3504</v>
      </c>
      <c r="E22" s="1">
        <v>0.795542368</v>
      </c>
      <c r="F22">
        <v>16</v>
      </c>
      <c r="G22">
        <v>1467634</v>
      </c>
      <c r="H22">
        <v>1421</v>
      </c>
      <c r="I22" s="1">
        <f t="shared" si="0"/>
        <v>0.9682250479342942</v>
      </c>
      <c r="J22" t="b">
        <f>ISERROR(VLOOKUP(A22,[1]tazToInclude!$A$2:$A$896,1,0))</f>
        <v>0</v>
      </c>
    </row>
    <row r="23" spans="1:10" x14ac:dyDescent="0.25">
      <c r="A23">
        <v>22</v>
      </c>
      <c r="B23" s="12">
        <v>13</v>
      </c>
      <c r="C23" s="12">
        <v>981</v>
      </c>
      <c r="D23" s="12">
        <v>872.84939999999995</v>
      </c>
      <c r="E23" s="1">
        <v>0.88975473999999999</v>
      </c>
      <c r="F23">
        <v>13</v>
      </c>
      <c r="G23">
        <v>1478451</v>
      </c>
      <c r="H23">
        <v>924</v>
      </c>
      <c r="I23" s="1">
        <f t="shared" si="0"/>
        <v>0.62497844027296134</v>
      </c>
      <c r="J23" t="b">
        <f>ISERROR(VLOOKUP(A23,[1]tazToInclude!$A$2:$A$896,1,0))</f>
        <v>0</v>
      </c>
    </row>
    <row r="24" spans="1:10" x14ac:dyDescent="0.25">
      <c r="A24">
        <v>23</v>
      </c>
      <c r="B24" s="12">
        <v>13</v>
      </c>
      <c r="C24" s="12">
        <v>798</v>
      </c>
      <c r="D24" s="12">
        <v>856.44960000000003</v>
      </c>
      <c r="E24" s="1">
        <v>1.073245113</v>
      </c>
      <c r="F24">
        <v>13</v>
      </c>
      <c r="G24">
        <v>636831</v>
      </c>
      <c r="H24">
        <v>936</v>
      </c>
      <c r="I24" s="1">
        <f t="shared" si="0"/>
        <v>1.4697776961234614</v>
      </c>
      <c r="J24" t="b">
        <f>ISERROR(VLOOKUP(A24,[1]tazToInclude!$A$2:$A$896,1,0))</f>
        <v>0</v>
      </c>
    </row>
    <row r="25" spans="1:10" x14ac:dyDescent="0.25">
      <c r="A25">
        <v>24</v>
      </c>
      <c r="B25" s="12">
        <v>13</v>
      </c>
      <c r="C25" s="12">
        <v>1620</v>
      </c>
      <c r="D25" s="12">
        <v>1547.9931999999999</v>
      </c>
      <c r="E25" s="1">
        <v>0.95555135800000002</v>
      </c>
      <c r="F25">
        <v>13</v>
      </c>
      <c r="G25">
        <v>673533</v>
      </c>
      <c r="H25">
        <v>2637</v>
      </c>
      <c r="I25" s="1">
        <f t="shared" si="0"/>
        <v>3.9151756484092095</v>
      </c>
      <c r="J25" t="b">
        <f>ISERROR(VLOOKUP(A25,[1]tazToInclude!$A$2:$A$896,1,0))</f>
        <v>0</v>
      </c>
    </row>
    <row r="26" spans="1:10" x14ac:dyDescent="0.25">
      <c r="A26">
        <v>25</v>
      </c>
      <c r="B26" s="12">
        <v>14</v>
      </c>
      <c r="C26" s="12">
        <v>420</v>
      </c>
      <c r="D26" s="12">
        <v>474.47890000000001</v>
      </c>
      <c r="E26" s="1">
        <v>1.129711667</v>
      </c>
      <c r="F26">
        <v>14</v>
      </c>
      <c r="G26">
        <v>827834</v>
      </c>
      <c r="H26">
        <v>1610</v>
      </c>
      <c r="I26" s="1">
        <f t="shared" si="0"/>
        <v>1.944834350848117</v>
      </c>
      <c r="J26" t="b">
        <f>ISERROR(VLOOKUP(A26,[1]tazToInclude!$A$2:$A$896,1,0))</f>
        <v>0</v>
      </c>
    </row>
    <row r="27" spans="1:10" x14ac:dyDescent="0.25">
      <c r="A27">
        <v>26</v>
      </c>
      <c r="B27" s="12">
        <v>14</v>
      </c>
      <c r="C27" s="12">
        <v>730</v>
      </c>
      <c r="D27" s="12">
        <v>885.48209999999995</v>
      </c>
      <c r="E27" s="1">
        <v>1.2129891779999999</v>
      </c>
      <c r="F27">
        <v>14</v>
      </c>
      <c r="G27">
        <v>733755</v>
      </c>
      <c r="H27">
        <v>0</v>
      </c>
      <c r="I27" s="1">
        <f t="shared" si="0"/>
        <v>0</v>
      </c>
      <c r="J27" t="b">
        <f>ISERROR(VLOOKUP(A27,[1]tazToInclude!$A$2:$A$896,1,0))</f>
        <v>0</v>
      </c>
    </row>
    <row r="28" spans="1:10" x14ac:dyDescent="0.25">
      <c r="A28">
        <v>27</v>
      </c>
      <c r="B28" s="12">
        <v>10</v>
      </c>
      <c r="C28" s="12">
        <v>603</v>
      </c>
      <c r="D28" s="12">
        <v>640.08920000000001</v>
      </c>
      <c r="E28" s="1">
        <v>1.0615077939999999</v>
      </c>
      <c r="F28">
        <v>10</v>
      </c>
      <c r="G28">
        <v>458166</v>
      </c>
      <c r="H28">
        <v>936</v>
      </c>
      <c r="I28" s="1">
        <f t="shared" si="0"/>
        <v>2.0429276725029792</v>
      </c>
      <c r="J28" t="b">
        <f>ISERROR(VLOOKUP(A28,[1]tazToInclude!$A$2:$A$896,1,0))</f>
        <v>0</v>
      </c>
    </row>
    <row r="29" spans="1:10" x14ac:dyDescent="0.25">
      <c r="A29">
        <v>28</v>
      </c>
      <c r="B29" s="12">
        <v>11</v>
      </c>
      <c r="C29" s="12">
        <v>496</v>
      </c>
      <c r="D29" s="12">
        <v>595.54639999999995</v>
      </c>
      <c r="E29" s="1">
        <v>1.2006983870000001</v>
      </c>
      <c r="F29">
        <v>11</v>
      </c>
      <c r="G29">
        <v>572024</v>
      </c>
      <c r="H29">
        <v>0</v>
      </c>
      <c r="I29" s="1">
        <f t="shared" si="0"/>
        <v>0</v>
      </c>
      <c r="J29" t="b">
        <f>ISERROR(VLOOKUP(A29,[1]tazToInclude!$A$2:$A$896,1,0))</f>
        <v>0</v>
      </c>
    </row>
    <row r="30" spans="1:10" x14ac:dyDescent="0.25">
      <c r="A30">
        <v>29</v>
      </c>
      <c r="B30" s="12">
        <v>15</v>
      </c>
      <c r="C30" s="12">
        <v>837</v>
      </c>
      <c r="D30" s="12">
        <v>993.89679999999998</v>
      </c>
      <c r="E30" s="1">
        <v>1.1874513739999999</v>
      </c>
      <c r="F30">
        <v>15</v>
      </c>
      <c r="G30">
        <v>1015408</v>
      </c>
      <c r="H30">
        <v>0</v>
      </c>
      <c r="I30" s="1">
        <f t="shared" si="0"/>
        <v>0</v>
      </c>
      <c r="J30" t="b">
        <f>ISERROR(VLOOKUP(A30,[1]tazToInclude!$A$2:$A$896,1,0))</f>
        <v>0</v>
      </c>
    </row>
    <row r="31" spans="1:10" x14ac:dyDescent="0.25">
      <c r="A31">
        <v>30</v>
      </c>
      <c r="B31" s="12">
        <v>12</v>
      </c>
      <c r="C31" s="12">
        <v>882</v>
      </c>
      <c r="D31" s="12">
        <v>904.67399999999998</v>
      </c>
      <c r="E31" s="1">
        <v>1.0257074829999999</v>
      </c>
      <c r="F31">
        <v>12</v>
      </c>
      <c r="G31">
        <v>634344</v>
      </c>
      <c r="H31">
        <v>559</v>
      </c>
      <c r="I31" s="1">
        <f t="shared" si="0"/>
        <v>0.88122532884365579</v>
      </c>
      <c r="J31" t="b">
        <f>ISERROR(VLOOKUP(A31,[1]tazToInclude!$A$2:$A$896,1,0))</f>
        <v>0</v>
      </c>
    </row>
    <row r="32" spans="1:10" x14ac:dyDescent="0.25">
      <c r="A32">
        <v>31</v>
      </c>
      <c r="B32" s="12">
        <v>8</v>
      </c>
      <c r="C32" s="12">
        <v>3402</v>
      </c>
      <c r="D32" s="12">
        <v>3450.0789</v>
      </c>
      <c r="E32" s="1">
        <v>1.0141325400000001</v>
      </c>
      <c r="F32">
        <v>8</v>
      </c>
      <c r="G32">
        <v>1096483</v>
      </c>
      <c r="H32">
        <v>2623</v>
      </c>
      <c r="I32" s="1">
        <f t="shared" si="0"/>
        <v>2.3921939510234083</v>
      </c>
      <c r="J32" t="b">
        <f>ISERROR(VLOOKUP(A32,[1]tazToInclude!$A$2:$A$896,1,0))</f>
        <v>0</v>
      </c>
    </row>
    <row r="33" spans="1:10" x14ac:dyDescent="0.25">
      <c r="A33">
        <v>32</v>
      </c>
      <c r="B33" s="12">
        <v>14</v>
      </c>
      <c r="C33" s="12">
        <v>1045</v>
      </c>
      <c r="D33" s="12">
        <v>842.01829999999995</v>
      </c>
      <c r="E33" s="1">
        <v>0.80575913899999996</v>
      </c>
      <c r="F33">
        <v>14</v>
      </c>
      <c r="G33">
        <v>1590304</v>
      </c>
      <c r="H33">
        <v>924</v>
      </c>
      <c r="I33" s="1">
        <f t="shared" si="0"/>
        <v>0.58102098718232487</v>
      </c>
      <c r="J33" t="b">
        <f>ISERROR(VLOOKUP(A33,[1]tazToInclude!$A$2:$A$896,1,0))</f>
        <v>0</v>
      </c>
    </row>
    <row r="34" spans="1:10" x14ac:dyDescent="0.25">
      <c r="A34">
        <v>33</v>
      </c>
      <c r="B34" s="12">
        <v>16</v>
      </c>
      <c r="C34" s="12">
        <v>1499</v>
      </c>
      <c r="D34" s="12">
        <v>1282.8733999999999</v>
      </c>
      <c r="E34" s="1">
        <v>0.85581947999999997</v>
      </c>
      <c r="F34">
        <v>16</v>
      </c>
      <c r="G34">
        <v>1446058</v>
      </c>
      <c r="H34">
        <v>1421</v>
      </c>
      <c r="I34" s="1">
        <f t="shared" si="0"/>
        <v>0.98267151110121442</v>
      </c>
      <c r="J34" t="b">
        <f>ISERROR(VLOOKUP(A34,[1]tazToInclude!$A$2:$A$896,1,0))</f>
        <v>0</v>
      </c>
    </row>
    <row r="35" spans="1:10" x14ac:dyDescent="0.25">
      <c r="A35">
        <v>34</v>
      </c>
      <c r="B35" s="12">
        <v>9</v>
      </c>
      <c r="C35" s="12">
        <v>3488</v>
      </c>
      <c r="D35" s="12">
        <v>3489.2642999999998</v>
      </c>
      <c r="E35" s="1">
        <v>1.0003624710000001</v>
      </c>
      <c r="F35">
        <v>9</v>
      </c>
      <c r="G35">
        <v>1254895</v>
      </c>
      <c r="H35">
        <v>3343</v>
      </c>
      <c r="I35" s="1">
        <f t="shared" si="0"/>
        <v>2.6639679016969549</v>
      </c>
      <c r="J35" t="b">
        <f>ISERROR(VLOOKUP(A35,[1]tazToInclude!$A$2:$A$896,1,0))</f>
        <v>0</v>
      </c>
    </row>
    <row r="36" spans="1:10" x14ac:dyDescent="0.25">
      <c r="A36">
        <v>35</v>
      </c>
      <c r="B36" s="12">
        <v>15</v>
      </c>
      <c r="C36" s="12">
        <v>761</v>
      </c>
      <c r="D36" s="12">
        <v>918.93320000000006</v>
      </c>
      <c r="E36" s="1">
        <v>1.207533771</v>
      </c>
      <c r="F36">
        <v>15</v>
      </c>
      <c r="G36">
        <v>876036</v>
      </c>
      <c r="H36">
        <v>1292</v>
      </c>
      <c r="I36" s="1">
        <f t="shared" si="0"/>
        <v>1.4748252354926052</v>
      </c>
      <c r="J36" t="b">
        <f>ISERROR(VLOOKUP(A36,[1]tazToInclude!$A$2:$A$896,1,0))</f>
        <v>0</v>
      </c>
    </row>
    <row r="37" spans="1:10" x14ac:dyDescent="0.25">
      <c r="A37">
        <v>36</v>
      </c>
      <c r="B37" s="12">
        <v>12</v>
      </c>
      <c r="C37" s="12">
        <v>811</v>
      </c>
      <c r="D37" s="12">
        <v>815.774</v>
      </c>
      <c r="E37" s="1">
        <v>1.00588656</v>
      </c>
      <c r="F37">
        <v>12</v>
      </c>
      <c r="G37">
        <v>666114</v>
      </c>
      <c r="H37">
        <v>559</v>
      </c>
      <c r="I37" s="1">
        <f t="shared" si="0"/>
        <v>0.83919569322968746</v>
      </c>
      <c r="J37" t="b">
        <f>ISERROR(VLOOKUP(A37,[1]tazToInclude!$A$2:$A$896,1,0))</f>
        <v>0</v>
      </c>
    </row>
    <row r="38" spans="1:10" x14ac:dyDescent="0.25">
      <c r="A38">
        <v>37</v>
      </c>
      <c r="B38" s="12">
        <v>12</v>
      </c>
      <c r="C38" s="12">
        <v>1025</v>
      </c>
      <c r="D38" s="12">
        <v>871.37710000000004</v>
      </c>
      <c r="E38" s="1">
        <v>0.85012399999999999</v>
      </c>
      <c r="F38">
        <v>12</v>
      </c>
      <c r="G38">
        <v>1100466</v>
      </c>
      <c r="H38">
        <v>481</v>
      </c>
      <c r="I38" s="1">
        <f t="shared" si="0"/>
        <v>0.43708756108775737</v>
      </c>
      <c r="J38" t="b">
        <f>ISERROR(VLOOKUP(A38,[1]tazToInclude!$A$2:$A$896,1,0))</f>
        <v>0</v>
      </c>
    </row>
    <row r="39" spans="1:10" x14ac:dyDescent="0.25">
      <c r="A39">
        <v>38</v>
      </c>
      <c r="B39" s="12">
        <v>17</v>
      </c>
      <c r="C39" s="12">
        <v>1251</v>
      </c>
      <c r="D39" s="12">
        <v>1075.9440999999999</v>
      </c>
      <c r="E39" s="1">
        <v>0.86006722599999996</v>
      </c>
      <c r="F39">
        <v>17</v>
      </c>
      <c r="G39">
        <v>1748196</v>
      </c>
      <c r="H39">
        <v>458</v>
      </c>
      <c r="I39" s="1">
        <f t="shared" si="0"/>
        <v>0.26198435415708538</v>
      </c>
      <c r="J39" t="b">
        <f>ISERROR(VLOOKUP(A39,[1]tazToInclude!$A$2:$A$896,1,0))</f>
        <v>0</v>
      </c>
    </row>
    <row r="40" spans="1:10" x14ac:dyDescent="0.25">
      <c r="A40">
        <v>39</v>
      </c>
      <c r="B40" s="12">
        <v>17</v>
      </c>
      <c r="C40" s="12">
        <v>1406</v>
      </c>
      <c r="D40" s="12">
        <v>1116.2034000000001</v>
      </c>
      <c r="E40" s="1">
        <v>0.79388577500000002</v>
      </c>
      <c r="F40">
        <v>17</v>
      </c>
      <c r="G40">
        <v>1734567</v>
      </c>
      <c r="H40">
        <v>481</v>
      </c>
      <c r="I40" s="1">
        <f t="shared" si="0"/>
        <v>0.27730263518215209</v>
      </c>
      <c r="J40" t="b">
        <f>ISERROR(VLOOKUP(A40,[1]tazToInclude!$A$2:$A$896,1,0))</f>
        <v>0</v>
      </c>
    </row>
    <row r="41" spans="1:10" x14ac:dyDescent="0.25">
      <c r="A41">
        <v>40</v>
      </c>
      <c r="B41" s="12">
        <v>18</v>
      </c>
      <c r="C41" s="12">
        <v>841</v>
      </c>
      <c r="D41" s="12">
        <v>982.36569999999995</v>
      </c>
      <c r="E41" s="1">
        <v>1.16809239</v>
      </c>
      <c r="F41">
        <v>18</v>
      </c>
      <c r="G41">
        <v>1092701</v>
      </c>
      <c r="H41">
        <v>2329</v>
      </c>
      <c r="I41" s="1">
        <f t="shared" si="0"/>
        <v>2.1314156388618661</v>
      </c>
      <c r="J41" t="b">
        <f>ISERROR(VLOOKUP(A41,[1]tazToInclude!$A$2:$A$896,1,0))</f>
        <v>0</v>
      </c>
    </row>
    <row r="42" spans="1:10" x14ac:dyDescent="0.25">
      <c r="A42">
        <v>41</v>
      </c>
      <c r="B42" s="12">
        <v>18</v>
      </c>
      <c r="C42" s="12">
        <v>737</v>
      </c>
      <c r="D42" s="12">
        <v>869.67920000000004</v>
      </c>
      <c r="E42" s="1">
        <v>1.1800260520000001</v>
      </c>
      <c r="F42">
        <v>18</v>
      </c>
      <c r="G42">
        <v>1017240</v>
      </c>
      <c r="H42">
        <v>1644</v>
      </c>
      <c r="I42" s="1">
        <f t="shared" si="0"/>
        <v>1.6161377845936062</v>
      </c>
      <c r="J42" t="b">
        <f>ISERROR(VLOOKUP(A42,[1]tazToInclude!$A$2:$A$896,1,0))</f>
        <v>0</v>
      </c>
    </row>
    <row r="43" spans="1:10" x14ac:dyDescent="0.25">
      <c r="A43">
        <v>42</v>
      </c>
      <c r="B43" s="12">
        <v>17</v>
      </c>
      <c r="C43" s="12">
        <v>1732</v>
      </c>
      <c r="D43" s="12">
        <v>1567.6374000000001</v>
      </c>
      <c r="E43" s="1">
        <v>0.90510242500000004</v>
      </c>
      <c r="F43">
        <v>17</v>
      </c>
      <c r="G43">
        <v>922437</v>
      </c>
      <c r="H43">
        <v>5812</v>
      </c>
      <c r="I43" s="1">
        <f t="shared" si="0"/>
        <v>6.3007012945057497</v>
      </c>
      <c r="J43" t="b">
        <f>ISERROR(VLOOKUP(A43,[1]tazToInclude!$A$2:$A$896,1,0))</f>
        <v>0</v>
      </c>
    </row>
    <row r="44" spans="1:10" x14ac:dyDescent="0.25">
      <c r="A44">
        <v>43</v>
      </c>
      <c r="B44" s="12">
        <v>15</v>
      </c>
      <c r="C44" s="12">
        <v>740</v>
      </c>
      <c r="D44" s="12">
        <v>823.23519999999996</v>
      </c>
      <c r="E44" s="1">
        <v>1.1124799999999999</v>
      </c>
      <c r="F44">
        <v>15</v>
      </c>
      <c r="G44">
        <v>1077190</v>
      </c>
      <c r="H44">
        <v>687</v>
      </c>
      <c r="I44" s="1">
        <f t="shared" si="0"/>
        <v>0.63777049545576914</v>
      </c>
      <c r="J44" t="b">
        <f>ISERROR(VLOOKUP(A44,[1]tazToInclude!$A$2:$A$896,1,0))</f>
        <v>0</v>
      </c>
    </row>
    <row r="45" spans="1:10" x14ac:dyDescent="0.25">
      <c r="A45">
        <v>44</v>
      </c>
      <c r="B45" s="12">
        <v>10</v>
      </c>
      <c r="C45" s="12">
        <v>602</v>
      </c>
      <c r="D45" s="12">
        <v>606.23739999999998</v>
      </c>
      <c r="E45" s="1">
        <v>1.0070388699999999</v>
      </c>
      <c r="F45">
        <v>10</v>
      </c>
      <c r="G45">
        <v>1141413</v>
      </c>
      <c r="H45">
        <v>1198</v>
      </c>
      <c r="I45" s="1">
        <f t="shared" si="0"/>
        <v>1.0495762708152088</v>
      </c>
      <c r="J45" t="b">
        <f>ISERROR(VLOOKUP(A45,[1]tazToInclude!$A$2:$A$896,1,0))</f>
        <v>0</v>
      </c>
    </row>
    <row r="46" spans="1:10" x14ac:dyDescent="0.25">
      <c r="A46">
        <v>45</v>
      </c>
      <c r="B46" s="12">
        <v>17</v>
      </c>
      <c r="C46" s="12">
        <v>749</v>
      </c>
      <c r="D46" s="12">
        <v>884.58950000000004</v>
      </c>
      <c r="E46" s="1">
        <v>1.18102737</v>
      </c>
      <c r="F46">
        <v>17</v>
      </c>
      <c r="G46">
        <v>1121704</v>
      </c>
      <c r="H46">
        <v>1986</v>
      </c>
      <c r="I46" s="1">
        <f t="shared" si="0"/>
        <v>1.7705205651401796</v>
      </c>
      <c r="J46" t="b">
        <f>ISERROR(VLOOKUP(A46,[1]tazToInclude!$A$2:$A$896,1,0))</f>
        <v>0</v>
      </c>
    </row>
    <row r="47" spans="1:10" x14ac:dyDescent="0.25">
      <c r="A47">
        <v>46</v>
      </c>
      <c r="B47" s="12">
        <v>18</v>
      </c>
      <c r="C47" s="12">
        <v>1344</v>
      </c>
      <c r="D47" s="12">
        <v>984.26800000000003</v>
      </c>
      <c r="E47" s="1">
        <v>0.73234226199999997</v>
      </c>
      <c r="F47">
        <v>18</v>
      </c>
      <c r="G47">
        <v>1808188</v>
      </c>
      <c r="H47">
        <v>1937</v>
      </c>
      <c r="I47" s="1">
        <f t="shared" si="0"/>
        <v>1.0712381677126495</v>
      </c>
      <c r="J47" t="b">
        <f>ISERROR(VLOOKUP(A47,[1]tazToInclude!$A$2:$A$896,1,0))</f>
        <v>0</v>
      </c>
    </row>
    <row r="48" spans="1:10" x14ac:dyDescent="0.25">
      <c r="A48">
        <v>47</v>
      </c>
      <c r="B48" s="12">
        <v>14</v>
      </c>
      <c r="C48" s="12">
        <v>893</v>
      </c>
      <c r="D48" s="12">
        <v>794.17370000000005</v>
      </c>
      <c r="E48" s="1">
        <v>0.88933225100000002</v>
      </c>
      <c r="F48">
        <v>14</v>
      </c>
      <c r="G48">
        <v>931464</v>
      </c>
      <c r="H48">
        <v>1039</v>
      </c>
      <c r="I48" s="1">
        <f t="shared" si="0"/>
        <v>1.115448369448524</v>
      </c>
      <c r="J48" t="b">
        <f>ISERROR(VLOOKUP(A48,[1]tazToInclude!$A$2:$A$896,1,0))</f>
        <v>0</v>
      </c>
    </row>
    <row r="49" spans="1:10" x14ac:dyDescent="0.25">
      <c r="A49">
        <v>48</v>
      </c>
      <c r="B49" s="12">
        <v>19</v>
      </c>
      <c r="C49" s="12">
        <v>1521</v>
      </c>
      <c r="D49" s="12">
        <v>1181.7144000000001</v>
      </c>
      <c r="E49" s="1">
        <v>0.776932544</v>
      </c>
      <c r="F49">
        <v>19</v>
      </c>
      <c r="G49">
        <v>1904217</v>
      </c>
      <c r="H49">
        <v>1937</v>
      </c>
      <c r="I49" s="1">
        <f t="shared" si="0"/>
        <v>1.0172160000672192</v>
      </c>
      <c r="J49" t="b">
        <f>ISERROR(VLOOKUP(A49,[1]tazToInclude!$A$2:$A$896,1,0))</f>
        <v>0</v>
      </c>
    </row>
    <row r="50" spans="1:10" x14ac:dyDescent="0.25">
      <c r="A50">
        <v>49</v>
      </c>
      <c r="B50" s="12">
        <v>14</v>
      </c>
      <c r="C50" s="12">
        <v>859</v>
      </c>
      <c r="D50" s="12">
        <v>878.86080000000004</v>
      </c>
      <c r="E50" s="1">
        <v>1.0231208380000001</v>
      </c>
      <c r="F50">
        <v>14</v>
      </c>
      <c r="G50">
        <v>1317787</v>
      </c>
      <c r="H50">
        <v>2915</v>
      </c>
      <c r="I50" s="1">
        <f t="shared" si="0"/>
        <v>2.2120418550190584</v>
      </c>
      <c r="J50" t="b">
        <f>ISERROR(VLOOKUP(A50,[1]tazToInclude!$A$2:$A$896,1,0))</f>
        <v>0</v>
      </c>
    </row>
    <row r="51" spans="1:10" x14ac:dyDescent="0.25">
      <c r="A51">
        <v>50</v>
      </c>
      <c r="B51" s="12">
        <v>17</v>
      </c>
      <c r="C51" s="12">
        <v>1397</v>
      </c>
      <c r="D51" s="12">
        <v>1111.7747999999999</v>
      </c>
      <c r="E51" s="1">
        <v>0.79583020800000004</v>
      </c>
      <c r="F51">
        <v>17</v>
      </c>
      <c r="G51">
        <v>1747128</v>
      </c>
      <c r="H51">
        <v>617</v>
      </c>
      <c r="I51" s="1">
        <f t="shared" si="0"/>
        <v>0.35315099981226333</v>
      </c>
      <c r="J51" t="b">
        <f>ISERROR(VLOOKUP(A51,[1]tazToInclude!$A$2:$A$896,1,0))</f>
        <v>0</v>
      </c>
    </row>
    <row r="52" spans="1:10" x14ac:dyDescent="0.25">
      <c r="A52">
        <v>51</v>
      </c>
      <c r="B52" s="12">
        <v>15</v>
      </c>
      <c r="C52" s="12">
        <v>924</v>
      </c>
      <c r="D52" s="12">
        <v>898.81479999999999</v>
      </c>
      <c r="E52" s="1">
        <v>0.97274329000000004</v>
      </c>
      <c r="F52">
        <v>15</v>
      </c>
      <c r="G52">
        <v>1883045</v>
      </c>
      <c r="H52">
        <v>2869</v>
      </c>
      <c r="I52" s="1">
        <f t="shared" si="0"/>
        <v>1.5235960903748982</v>
      </c>
      <c r="J52" t="b">
        <f>ISERROR(VLOOKUP(A52,[1]tazToInclude!$A$2:$A$896,1,0))</f>
        <v>0</v>
      </c>
    </row>
    <row r="53" spans="1:10" x14ac:dyDescent="0.25">
      <c r="A53">
        <v>52</v>
      </c>
      <c r="B53" s="12">
        <v>8</v>
      </c>
      <c r="C53" s="12">
        <v>3402</v>
      </c>
      <c r="D53" s="12">
        <v>3450.0789</v>
      </c>
      <c r="E53" s="1">
        <v>1.0141325400000001</v>
      </c>
      <c r="F53">
        <v>8</v>
      </c>
      <c r="G53">
        <v>1096483</v>
      </c>
      <c r="H53">
        <v>2623</v>
      </c>
      <c r="I53" s="1">
        <f t="shared" si="0"/>
        <v>2.3921939510234083</v>
      </c>
      <c r="J53" t="b">
        <f>ISERROR(VLOOKUP(A53,[1]tazToInclude!$A$2:$A$896,1,0))</f>
        <v>0</v>
      </c>
    </row>
    <row r="54" spans="1:10" x14ac:dyDescent="0.25">
      <c r="A54">
        <v>53</v>
      </c>
      <c r="B54" s="12">
        <v>17</v>
      </c>
      <c r="C54" s="12">
        <v>643</v>
      </c>
      <c r="D54" s="12">
        <v>771.31809999999996</v>
      </c>
      <c r="E54" s="1">
        <v>1.199561586</v>
      </c>
      <c r="F54">
        <v>17</v>
      </c>
      <c r="G54">
        <v>1007759</v>
      </c>
      <c r="H54">
        <v>2601</v>
      </c>
      <c r="I54" s="1">
        <f t="shared" si="0"/>
        <v>2.5809742210191127</v>
      </c>
      <c r="J54" t="b">
        <f>ISERROR(VLOOKUP(A54,[1]tazToInclude!$A$2:$A$896,1,0))</f>
        <v>0</v>
      </c>
    </row>
    <row r="55" spans="1:10" x14ac:dyDescent="0.25">
      <c r="A55">
        <v>54</v>
      </c>
      <c r="B55" s="12">
        <v>20</v>
      </c>
      <c r="C55" s="12">
        <v>664</v>
      </c>
      <c r="D55" s="12">
        <v>783.38630000000001</v>
      </c>
      <c r="E55" s="1">
        <v>1.179798645</v>
      </c>
      <c r="F55">
        <v>20</v>
      </c>
      <c r="G55">
        <v>1118195</v>
      </c>
      <c r="H55">
        <v>3791</v>
      </c>
      <c r="I55" s="1">
        <f t="shared" si="0"/>
        <v>3.3902852364748544</v>
      </c>
      <c r="J55" t="b">
        <f>ISERROR(VLOOKUP(A55,[1]tazToInclude!$A$2:$A$896,1,0))</f>
        <v>0</v>
      </c>
    </row>
    <row r="56" spans="1:10" x14ac:dyDescent="0.25">
      <c r="A56">
        <v>55</v>
      </c>
      <c r="B56" s="12">
        <v>15</v>
      </c>
      <c r="C56" s="12">
        <v>1141</v>
      </c>
      <c r="D56" s="12">
        <v>941.60490000000004</v>
      </c>
      <c r="E56" s="1">
        <v>0.82524531099999998</v>
      </c>
      <c r="F56">
        <v>15</v>
      </c>
      <c r="G56">
        <v>1426463</v>
      </c>
      <c r="H56">
        <v>1937</v>
      </c>
      <c r="I56" s="1">
        <f t="shared" si="0"/>
        <v>1.3579041307065098</v>
      </c>
      <c r="J56" t="b">
        <f>ISERROR(VLOOKUP(A56,[1]tazToInclude!$A$2:$A$896,1,0))</f>
        <v>0</v>
      </c>
    </row>
    <row r="57" spans="1:10" x14ac:dyDescent="0.25">
      <c r="A57">
        <v>56</v>
      </c>
      <c r="B57" s="12">
        <v>16</v>
      </c>
      <c r="C57" s="12">
        <v>1247</v>
      </c>
      <c r="D57" s="12">
        <v>1069.0227</v>
      </c>
      <c r="E57" s="1">
        <v>0.85727562099999999</v>
      </c>
      <c r="F57">
        <v>16</v>
      </c>
      <c r="G57">
        <v>1485093</v>
      </c>
      <c r="H57">
        <v>1937</v>
      </c>
      <c r="I57" s="1">
        <f t="shared" si="0"/>
        <v>1.3042954212295121</v>
      </c>
      <c r="J57" t="b">
        <f>ISERROR(VLOOKUP(A57,[1]tazToInclude!$A$2:$A$896,1,0))</f>
        <v>0</v>
      </c>
    </row>
    <row r="58" spans="1:10" x14ac:dyDescent="0.25">
      <c r="A58">
        <v>57</v>
      </c>
      <c r="B58" s="12">
        <v>17</v>
      </c>
      <c r="C58" s="12">
        <v>1116</v>
      </c>
      <c r="D58" s="12">
        <v>1048.6678999999999</v>
      </c>
      <c r="E58" s="1">
        <v>0.939666577</v>
      </c>
      <c r="F58">
        <v>17</v>
      </c>
      <c r="G58">
        <v>2123960</v>
      </c>
      <c r="H58">
        <v>2909</v>
      </c>
      <c r="I58" s="1">
        <f t="shared" si="0"/>
        <v>1.3696114804421928</v>
      </c>
      <c r="J58" t="b">
        <f>ISERROR(VLOOKUP(A58,[1]tazToInclude!$A$2:$A$896,1,0))</f>
        <v>0</v>
      </c>
    </row>
    <row r="59" spans="1:10" x14ac:dyDescent="0.25">
      <c r="A59">
        <v>58</v>
      </c>
      <c r="B59" s="12">
        <v>19</v>
      </c>
      <c r="C59" s="12">
        <v>1411</v>
      </c>
      <c r="D59" s="12">
        <v>1187.5314000000001</v>
      </c>
      <c r="E59" s="1">
        <v>0.84162395499999998</v>
      </c>
      <c r="F59">
        <v>19</v>
      </c>
      <c r="G59">
        <v>1462342</v>
      </c>
      <c r="H59">
        <v>1273</v>
      </c>
      <c r="I59" s="1">
        <f t="shared" si="0"/>
        <v>0.8705213964995876</v>
      </c>
      <c r="J59" t="b">
        <f>ISERROR(VLOOKUP(A59,[1]tazToInclude!$A$2:$A$896,1,0))</f>
        <v>0</v>
      </c>
    </row>
    <row r="60" spans="1:10" x14ac:dyDescent="0.25">
      <c r="A60">
        <v>59</v>
      </c>
      <c r="B60" s="12">
        <v>18</v>
      </c>
      <c r="C60" s="12">
        <v>513</v>
      </c>
      <c r="D60" s="12">
        <v>599.89340000000004</v>
      </c>
      <c r="E60" s="1">
        <v>1.169382846</v>
      </c>
      <c r="F60">
        <v>18</v>
      </c>
      <c r="G60">
        <v>1079235</v>
      </c>
      <c r="H60">
        <v>4760</v>
      </c>
      <c r="I60" s="1">
        <f t="shared" si="0"/>
        <v>4.4105315339105937</v>
      </c>
      <c r="J60" t="b">
        <f>ISERROR(VLOOKUP(A60,[1]tazToInclude!$A$2:$A$896,1,0))</f>
        <v>0</v>
      </c>
    </row>
    <row r="61" spans="1:10" x14ac:dyDescent="0.25">
      <c r="A61">
        <v>60</v>
      </c>
      <c r="B61" s="12">
        <v>12</v>
      </c>
      <c r="C61" s="12">
        <v>580</v>
      </c>
      <c r="D61" s="12">
        <v>642.66610000000003</v>
      </c>
      <c r="E61" s="1">
        <v>1.1080449999999999</v>
      </c>
      <c r="F61">
        <v>12</v>
      </c>
      <c r="G61">
        <v>545556</v>
      </c>
      <c r="H61">
        <v>1133</v>
      </c>
      <c r="I61" s="1">
        <f t="shared" si="0"/>
        <v>2.0767803855149607</v>
      </c>
      <c r="J61" t="b">
        <f>ISERROR(VLOOKUP(A61,[1]tazToInclude!$A$2:$A$896,1,0))</f>
        <v>0</v>
      </c>
    </row>
    <row r="62" spans="1:10" x14ac:dyDescent="0.25">
      <c r="A62">
        <v>61</v>
      </c>
      <c r="B62" s="12">
        <v>14</v>
      </c>
      <c r="C62" s="12">
        <v>976</v>
      </c>
      <c r="D62" s="12">
        <v>933.46429999999998</v>
      </c>
      <c r="E62" s="1">
        <v>0.95641834000000003</v>
      </c>
      <c r="F62">
        <v>14</v>
      </c>
      <c r="G62">
        <v>798925</v>
      </c>
      <c r="H62">
        <v>575</v>
      </c>
      <c r="I62" s="1">
        <f t="shared" si="0"/>
        <v>0.71971711987983855</v>
      </c>
      <c r="J62" t="b">
        <f>ISERROR(VLOOKUP(A62,[1]tazToInclude!$A$2:$A$896,1,0))</f>
        <v>0</v>
      </c>
    </row>
    <row r="63" spans="1:10" x14ac:dyDescent="0.25">
      <c r="A63">
        <v>62</v>
      </c>
      <c r="B63" s="12">
        <v>15</v>
      </c>
      <c r="C63" s="12">
        <v>1144</v>
      </c>
      <c r="D63" s="12">
        <v>926.53949999999998</v>
      </c>
      <c r="E63" s="1">
        <v>0.80991215000000005</v>
      </c>
      <c r="F63">
        <v>15</v>
      </c>
      <c r="G63">
        <v>956319</v>
      </c>
      <c r="H63">
        <v>617</v>
      </c>
      <c r="I63" s="1">
        <f t="shared" si="0"/>
        <v>0.64518220384620617</v>
      </c>
      <c r="J63" t="b">
        <f>ISERROR(VLOOKUP(A63,[1]tazToInclude!$A$2:$A$896,1,0))</f>
        <v>0</v>
      </c>
    </row>
    <row r="64" spans="1:10" x14ac:dyDescent="0.25">
      <c r="A64">
        <v>63</v>
      </c>
      <c r="B64" s="12">
        <v>12</v>
      </c>
      <c r="C64" s="12">
        <v>780</v>
      </c>
      <c r="D64" s="12">
        <v>701.20039999999995</v>
      </c>
      <c r="E64" s="1">
        <v>0.89897487200000004</v>
      </c>
      <c r="F64">
        <v>12</v>
      </c>
      <c r="G64">
        <v>1209299</v>
      </c>
      <c r="H64">
        <v>1758</v>
      </c>
      <c r="I64" s="1">
        <f t="shared" si="0"/>
        <v>1.4537347670013785</v>
      </c>
      <c r="J64" t="b">
        <f>ISERROR(VLOOKUP(A64,[1]tazToInclude!$A$2:$A$896,1,0))</f>
        <v>0</v>
      </c>
    </row>
    <row r="65" spans="1:10" x14ac:dyDescent="0.25">
      <c r="A65">
        <v>64</v>
      </c>
      <c r="B65" s="12">
        <v>13</v>
      </c>
      <c r="C65" s="12">
        <v>547</v>
      </c>
      <c r="D65" s="12">
        <v>565.6223</v>
      </c>
      <c r="E65" s="1">
        <v>1.034044424</v>
      </c>
      <c r="F65">
        <v>13</v>
      </c>
      <c r="G65">
        <v>524852</v>
      </c>
      <c r="H65">
        <v>1716</v>
      </c>
      <c r="I65" s="1">
        <f t="shared" si="0"/>
        <v>3.2694931142493502</v>
      </c>
      <c r="J65" t="b">
        <f>ISERROR(VLOOKUP(A65,[1]tazToInclude!$A$2:$A$896,1,0))</f>
        <v>0</v>
      </c>
    </row>
    <row r="66" spans="1:10" x14ac:dyDescent="0.25">
      <c r="A66">
        <v>65</v>
      </c>
      <c r="B66" s="12">
        <v>14</v>
      </c>
      <c r="C66" s="12">
        <v>912</v>
      </c>
      <c r="D66" s="12">
        <v>1036.7705000000001</v>
      </c>
      <c r="E66" s="1">
        <v>1.1368097589999999</v>
      </c>
      <c r="F66">
        <v>14</v>
      </c>
      <c r="G66">
        <v>789477</v>
      </c>
      <c r="H66">
        <v>3318</v>
      </c>
      <c r="I66" s="1">
        <f t="shared" si="0"/>
        <v>4.2027823483141367</v>
      </c>
      <c r="J66" t="b">
        <f>ISERROR(VLOOKUP(A66,[1]tazToInclude!$A$2:$A$896,1,0))</f>
        <v>0</v>
      </c>
    </row>
    <row r="67" spans="1:10" x14ac:dyDescent="0.25">
      <c r="A67">
        <v>66</v>
      </c>
      <c r="B67" s="12">
        <v>19</v>
      </c>
      <c r="C67" s="12">
        <v>1598</v>
      </c>
      <c r="D67" s="12">
        <v>1308.5293999999999</v>
      </c>
      <c r="E67" s="1">
        <v>0.81885444299999999</v>
      </c>
      <c r="F67">
        <v>19</v>
      </c>
      <c r="G67">
        <v>1416721</v>
      </c>
      <c r="H67">
        <v>1937</v>
      </c>
      <c r="I67" s="1">
        <f t="shared" ref="I67:I130" si="1">IFERROR(H67*1000/G67,1.7)</f>
        <v>1.3672416799073353</v>
      </c>
      <c r="J67" t="b">
        <f>ISERROR(VLOOKUP(A67,[1]tazToInclude!$A$2:$A$896,1,0))</f>
        <v>0</v>
      </c>
    </row>
    <row r="68" spans="1:10" x14ac:dyDescent="0.25">
      <c r="A68">
        <v>67</v>
      </c>
      <c r="B68" s="12">
        <v>18</v>
      </c>
      <c r="C68" s="12">
        <v>2241</v>
      </c>
      <c r="D68" s="12">
        <v>1943.1958999999999</v>
      </c>
      <c r="E68" s="1">
        <v>0.86711106599999999</v>
      </c>
      <c r="F68">
        <v>18</v>
      </c>
      <c r="G68">
        <v>2879354</v>
      </c>
      <c r="H68">
        <v>3975</v>
      </c>
      <c r="I68" s="1">
        <f t="shared" si="1"/>
        <v>1.3805179911883012</v>
      </c>
      <c r="J68" t="b">
        <f>ISERROR(VLOOKUP(A68,[1]tazToInclude!$A$2:$A$896,1,0))</f>
        <v>0</v>
      </c>
    </row>
    <row r="69" spans="1:10" x14ac:dyDescent="0.25">
      <c r="A69">
        <v>68</v>
      </c>
      <c r="B69" s="12">
        <v>22</v>
      </c>
      <c r="C69" s="12">
        <v>2049</v>
      </c>
      <c r="D69" s="12">
        <v>1683.0309999999999</v>
      </c>
      <c r="E69" s="1">
        <v>0.82139141000000004</v>
      </c>
      <c r="F69">
        <v>22</v>
      </c>
      <c r="G69">
        <v>3420986</v>
      </c>
      <c r="H69">
        <v>4569</v>
      </c>
      <c r="I69" s="1">
        <f t="shared" si="1"/>
        <v>1.3355798591400256</v>
      </c>
      <c r="J69" t="b">
        <f>ISERROR(VLOOKUP(A69,[1]tazToInclude!$A$2:$A$896,1,0))</f>
        <v>0</v>
      </c>
    </row>
    <row r="70" spans="1:10" x14ac:dyDescent="0.25">
      <c r="A70">
        <v>69</v>
      </c>
      <c r="B70" s="12">
        <v>17</v>
      </c>
      <c r="C70" s="12">
        <v>1581</v>
      </c>
      <c r="D70" s="12">
        <v>1264.7342000000001</v>
      </c>
      <c r="E70" s="1">
        <v>0.79995838100000005</v>
      </c>
      <c r="F70">
        <v>17</v>
      </c>
      <c r="G70">
        <v>1084949</v>
      </c>
      <c r="H70">
        <v>0</v>
      </c>
      <c r="I70" s="1">
        <f t="shared" si="1"/>
        <v>0</v>
      </c>
      <c r="J70" t="b">
        <f>ISERROR(VLOOKUP(A70,[1]tazToInclude!$A$2:$A$896,1,0))</f>
        <v>0</v>
      </c>
    </row>
    <row r="71" spans="1:10" x14ac:dyDescent="0.25">
      <c r="A71">
        <v>70</v>
      </c>
      <c r="B71" s="12">
        <v>11</v>
      </c>
      <c r="C71" s="12">
        <v>814</v>
      </c>
      <c r="D71" s="12">
        <v>741.2029</v>
      </c>
      <c r="E71" s="1">
        <v>0.910568673</v>
      </c>
      <c r="F71">
        <v>11</v>
      </c>
      <c r="G71">
        <v>769401</v>
      </c>
      <c r="H71">
        <v>1158</v>
      </c>
      <c r="I71" s="1">
        <f t="shared" si="1"/>
        <v>1.5050669286886813</v>
      </c>
      <c r="J71" t="b">
        <f>ISERROR(VLOOKUP(A71,[1]tazToInclude!$A$2:$A$896,1,0))</f>
        <v>0</v>
      </c>
    </row>
    <row r="72" spans="1:10" x14ac:dyDescent="0.25">
      <c r="A72">
        <v>71</v>
      </c>
      <c r="B72" s="12">
        <v>15</v>
      </c>
      <c r="C72" s="12">
        <v>1078</v>
      </c>
      <c r="D72" s="12">
        <v>1056.2574999999999</v>
      </c>
      <c r="E72" s="1">
        <v>0.97983070500000002</v>
      </c>
      <c r="F72">
        <v>15</v>
      </c>
      <c r="G72">
        <v>859845</v>
      </c>
      <c r="H72">
        <v>1937</v>
      </c>
      <c r="I72" s="1">
        <f t="shared" si="1"/>
        <v>2.2527315969738733</v>
      </c>
      <c r="J72" t="b">
        <f>ISERROR(VLOOKUP(A72,[1]tazToInclude!$A$2:$A$896,1,0))</f>
        <v>0</v>
      </c>
    </row>
    <row r="73" spans="1:10" x14ac:dyDescent="0.25">
      <c r="A73">
        <v>72</v>
      </c>
      <c r="B73" s="12">
        <v>14</v>
      </c>
      <c r="C73" s="12">
        <v>1489</v>
      </c>
      <c r="D73" s="12">
        <v>1259.0491999999999</v>
      </c>
      <c r="E73" s="1">
        <v>0.84556695800000004</v>
      </c>
      <c r="F73">
        <v>14</v>
      </c>
      <c r="G73">
        <v>708661</v>
      </c>
      <c r="H73">
        <v>0</v>
      </c>
      <c r="I73" s="1">
        <f t="shared" si="1"/>
        <v>0</v>
      </c>
      <c r="J73" t="b">
        <f>ISERROR(VLOOKUP(A73,[1]tazToInclude!$A$2:$A$896,1,0))</f>
        <v>0</v>
      </c>
    </row>
    <row r="74" spans="1:10" x14ac:dyDescent="0.25">
      <c r="A74">
        <v>73</v>
      </c>
      <c r="B74" s="12">
        <v>14</v>
      </c>
      <c r="C74" s="12">
        <v>575</v>
      </c>
      <c r="D74" s="12">
        <v>644.46699999999998</v>
      </c>
      <c r="E74" s="1">
        <v>1.1208121740000001</v>
      </c>
      <c r="F74">
        <v>14</v>
      </c>
      <c r="G74">
        <v>627165</v>
      </c>
      <c r="H74">
        <v>3316</v>
      </c>
      <c r="I74" s="1">
        <f t="shared" si="1"/>
        <v>5.2872848452958952</v>
      </c>
      <c r="J74" t="b">
        <f>ISERROR(VLOOKUP(A74,[1]tazToInclude!$A$2:$A$896,1,0))</f>
        <v>0</v>
      </c>
    </row>
    <row r="75" spans="1:10" x14ac:dyDescent="0.25">
      <c r="A75">
        <v>74</v>
      </c>
      <c r="B75" s="12">
        <v>22</v>
      </c>
      <c r="C75" s="12">
        <v>2456</v>
      </c>
      <c r="D75" s="12">
        <v>1967.48</v>
      </c>
      <c r="E75" s="1">
        <v>0.80109120499999997</v>
      </c>
      <c r="F75">
        <v>22</v>
      </c>
      <c r="G75">
        <v>3483868</v>
      </c>
      <c r="H75">
        <v>3495</v>
      </c>
      <c r="I75" s="1">
        <f t="shared" si="1"/>
        <v>1.0031952990182176</v>
      </c>
      <c r="J75" t="b">
        <f>ISERROR(VLOOKUP(A75,[1]tazToInclude!$A$2:$A$896,1,0))</f>
        <v>0</v>
      </c>
    </row>
    <row r="76" spans="1:10" x14ac:dyDescent="0.25">
      <c r="A76">
        <v>75</v>
      </c>
      <c r="B76" s="12">
        <v>12</v>
      </c>
      <c r="C76" s="12">
        <v>1022</v>
      </c>
      <c r="D76" s="12">
        <v>871.66300000000001</v>
      </c>
      <c r="E76" s="1">
        <v>0.85289921700000004</v>
      </c>
      <c r="F76">
        <v>12</v>
      </c>
      <c r="G76">
        <v>457286</v>
      </c>
      <c r="H76">
        <v>1158</v>
      </c>
      <c r="I76" s="1">
        <f t="shared" si="1"/>
        <v>2.5323320635226096</v>
      </c>
      <c r="J76" t="b">
        <f>ISERROR(VLOOKUP(A76,[1]tazToInclude!$A$2:$A$896,1,0))</f>
        <v>0</v>
      </c>
    </row>
    <row r="77" spans="1:10" x14ac:dyDescent="0.25">
      <c r="A77">
        <v>76</v>
      </c>
      <c r="B77" s="12">
        <v>19</v>
      </c>
      <c r="C77" s="12">
        <v>1990</v>
      </c>
      <c r="D77" s="12">
        <v>1620.6636000000001</v>
      </c>
      <c r="E77" s="1">
        <v>0.81440381900000003</v>
      </c>
      <c r="F77">
        <v>19</v>
      </c>
      <c r="G77">
        <v>3235346</v>
      </c>
      <c r="H77">
        <v>2355</v>
      </c>
      <c r="I77" s="1">
        <f t="shared" si="1"/>
        <v>0.72789741808140462</v>
      </c>
      <c r="J77" t="b">
        <f>ISERROR(VLOOKUP(A77,[1]tazToInclude!$A$2:$A$896,1,0))</f>
        <v>0</v>
      </c>
    </row>
    <row r="78" spans="1:10" x14ac:dyDescent="0.25">
      <c r="A78">
        <v>77</v>
      </c>
      <c r="B78" s="12">
        <v>17</v>
      </c>
      <c r="C78" s="12">
        <v>1377</v>
      </c>
      <c r="D78" s="12">
        <v>1149.8094000000001</v>
      </c>
      <c r="E78" s="1">
        <v>0.83501045799999996</v>
      </c>
      <c r="F78">
        <v>17</v>
      </c>
      <c r="G78">
        <v>1030791</v>
      </c>
      <c r="H78">
        <v>1273</v>
      </c>
      <c r="I78" s="1">
        <f t="shared" si="1"/>
        <v>1.2349739180881478</v>
      </c>
      <c r="J78" t="b">
        <f>ISERROR(VLOOKUP(A78,[1]tazToInclude!$A$2:$A$896,1,0))</f>
        <v>0</v>
      </c>
    </row>
    <row r="79" spans="1:10" x14ac:dyDescent="0.25">
      <c r="A79">
        <v>78</v>
      </c>
      <c r="B79" s="12">
        <v>14</v>
      </c>
      <c r="C79" s="12">
        <v>1733</v>
      </c>
      <c r="D79" s="12">
        <v>1624.5845999999999</v>
      </c>
      <c r="E79" s="1">
        <v>0.93744062299999997</v>
      </c>
      <c r="F79">
        <v>14</v>
      </c>
      <c r="G79">
        <v>724192</v>
      </c>
      <c r="H79">
        <v>1273</v>
      </c>
      <c r="I79" s="1">
        <f t="shared" si="1"/>
        <v>1.7578211303079847</v>
      </c>
      <c r="J79" t="b">
        <f>ISERROR(VLOOKUP(A79,[1]tazToInclude!$A$2:$A$896,1,0))</f>
        <v>0</v>
      </c>
    </row>
    <row r="80" spans="1:10" x14ac:dyDescent="0.25">
      <c r="A80">
        <v>79</v>
      </c>
      <c r="B80" s="12">
        <v>12</v>
      </c>
      <c r="C80" s="12">
        <v>843</v>
      </c>
      <c r="D80" s="12">
        <v>730.29549999999995</v>
      </c>
      <c r="E80" s="1">
        <v>0.86630545699999995</v>
      </c>
      <c r="F80">
        <v>12</v>
      </c>
      <c r="G80">
        <v>1894441</v>
      </c>
      <c r="H80">
        <v>1783</v>
      </c>
      <c r="I80" s="1">
        <f t="shared" si="1"/>
        <v>0.94117473175464428</v>
      </c>
      <c r="J80" t="b">
        <f>ISERROR(VLOOKUP(A80,[1]tazToInclude!$A$2:$A$896,1,0))</f>
        <v>0</v>
      </c>
    </row>
    <row r="81" spans="1:10" x14ac:dyDescent="0.25">
      <c r="A81">
        <v>80</v>
      </c>
      <c r="B81" s="12">
        <v>19</v>
      </c>
      <c r="C81" s="12">
        <v>2555</v>
      </c>
      <c r="D81" s="12">
        <v>2024.9688000000001</v>
      </c>
      <c r="E81" s="1">
        <v>0.792551389</v>
      </c>
      <c r="F81">
        <v>19</v>
      </c>
      <c r="G81">
        <v>995009</v>
      </c>
      <c r="H81">
        <v>1273</v>
      </c>
      <c r="I81" s="1">
        <f t="shared" si="1"/>
        <v>1.2793854125942579</v>
      </c>
      <c r="J81" t="b">
        <f>ISERROR(VLOOKUP(A81,[1]tazToInclude!$A$2:$A$896,1,0))</f>
        <v>0</v>
      </c>
    </row>
    <row r="82" spans="1:10" x14ac:dyDescent="0.25">
      <c r="A82">
        <v>81</v>
      </c>
      <c r="B82" s="12">
        <v>10</v>
      </c>
      <c r="C82" s="12">
        <v>55</v>
      </c>
      <c r="D82" s="12">
        <v>64.535700000000006</v>
      </c>
      <c r="E82" s="1">
        <v>1.1733763639999999</v>
      </c>
      <c r="F82">
        <v>10</v>
      </c>
      <c r="G82">
        <v>523532</v>
      </c>
      <c r="H82">
        <v>0</v>
      </c>
      <c r="I82" s="1">
        <f t="shared" si="1"/>
        <v>0</v>
      </c>
      <c r="J82" t="b">
        <f>ISERROR(VLOOKUP(A82,[1]tazToInclude!$A$2:$A$896,1,0))</f>
        <v>0</v>
      </c>
    </row>
    <row r="83" spans="1:10" x14ac:dyDescent="0.25">
      <c r="A83">
        <v>82</v>
      </c>
      <c r="B83" s="12">
        <v>13</v>
      </c>
      <c r="C83" s="12">
        <v>404</v>
      </c>
      <c r="D83" s="12">
        <v>438.12779999999998</v>
      </c>
      <c r="E83" s="1">
        <v>1.084474752</v>
      </c>
      <c r="F83">
        <v>13</v>
      </c>
      <c r="G83">
        <v>891015</v>
      </c>
      <c r="H83">
        <v>1914</v>
      </c>
      <c r="I83" s="1">
        <f t="shared" si="1"/>
        <v>2.1481119846467229</v>
      </c>
      <c r="J83" t="b">
        <f>ISERROR(VLOOKUP(A83,[1]tazToInclude!$A$2:$A$896,1,0))</f>
        <v>0</v>
      </c>
    </row>
    <row r="84" spans="1:10" x14ac:dyDescent="0.25">
      <c r="A84">
        <v>83</v>
      </c>
      <c r="B84" s="12">
        <v>12</v>
      </c>
      <c r="C84" s="12">
        <v>108</v>
      </c>
      <c r="D84" s="12">
        <v>118.7766</v>
      </c>
      <c r="E84" s="1">
        <v>1.099783333</v>
      </c>
      <c r="F84">
        <v>12</v>
      </c>
      <c r="G84">
        <v>698450</v>
      </c>
      <c r="H84">
        <v>0</v>
      </c>
      <c r="I84" s="1">
        <f t="shared" si="1"/>
        <v>0</v>
      </c>
      <c r="J84" t="b">
        <f>ISERROR(VLOOKUP(A84,[1]tazToInclude!$A$2:$A$896,1,0))</f>
        <v>0</v>
      </c>
    </row>
    <row r="85" spans="1:10" x14ac:dyDescent="0.25">
      <c r="A85">
        <v>84</v>
      </c>
      <c r="B85" s="12">
        <v>10</v>
      </c>
      <c r="C85" s="12">
        <v>55</v>
      </c>
      <c r="D85" s="12">
        <v>64.535700000000006</v>
      </c>
      <c r="E85" s="1">
        <v>1.1733763639999999</v>
      </c>
      <c r="F85">
        <v>10</v>
      </c>
      <c r="G85">
        <v>485352</v>
      </c>
      <c r="H85">
        <v>0</v>
      </c>
      <c r="I85" s="1">
        <f t="shared" si="1"/>
        <v>0</v>
      </c>
      <c r="J85" t="b">
        <f>ISERROR(VLOOKUP(A85,[1]tazToInclude!$A$2:$A$896,1,0))</f>
        <v>0</v>
      </c>
    </row>
    <row r="86" spans="1:10" x14ac:dyDescent="0.25">
      <c r="A86">
        <v>85</v>
      </c>
      <c r="B86" s="12">
        <v>8</v>
      </c>
      <c r="C86" s="12">
        <v>0</v>
      </c>
      <c r="D86" s="12">
        <v>0</v>
      </c>
      <c r="E86" s="1" t="e">
        <v>#DIV/0!</v>
      </c>
      <c r="F86">
        <v>8</v>
      </c>
      <c r="G86">
        <v>663516</v>
      </c>
      <c r="H86">
        <v>0</v>
      </c>
      <c r="I86" s="1">
        <f t="shared" si="1"/>
        <v>0</v>
      </c>
      <c r="J86" t="b">
        <f>ISERROR(VLOOKUP(A86,[1]tazToInclude!$A$2:$A$896,1,0))</f>
        <v>0</v>
      </c>
    </row>
    <row r="87" spans="1:10" x14ac:dyDescent="0.25">
      <c r="A87">
        <v>86</v>
      </c>
      <c r="B87" s="12">
        <v>15</v>
      </c>
      <c r="C87" s="12">
        <v>838</v>
      </c>
      <c r="D87" s="12">
        <v>442.91340000000002</v>
      </c>
      <c r="E87" s="1">
        <v>0.52853627700000005</v>
      </c>
      <c r="F87">
        <v>15</v>
      </c>
      <c r="G87">
        <v>1934995</v>
      </c>
      <c r="H87">
        <v>1396</v>
      </c>
      <c r="I87" s="1">
        <f t="shared" si="1"/>
        <v>0.72144889263279754</v>
      </c>
      <c r="J87" t="b">
        <f>ISERROR(VLOOKUP(A87,[1]tazToInclude!$A$2:$A$896,1,0))</f>
        <v>0</v>
      </c>
    </row>
    <row r="88" spans="1:10" x14ac:dyDescent="0.25">
      <c r="A88">
        <v>87</v>
      </c>
      <c r="B88" s="12">
        <v>15</v>
      </c>
      <c r="C88" s="12">
        <v>2297</v>
      </c>
      <c r="D88" s="12">
        <v>1604.5181</v>
      </c>
      <c r="E88" s="1">
        <v>0.69852768799999998</v>
      </c>
      <c r="F88">
        <v>15</v>
      </c>
      <c r="G88">
        <v>551166</v>
      </c>
      <c r="H88">
        <v>0</v>
      </c>
      <c r="I88" s="1">
        <f t="shared" si="1"/>
        <v>0</v>
      </c>
      <c r="J88" t="b">
        <f>ISERROR(VLOOKUP(A88,[1]tazToInclude!$A$2:$A$896,1,0))</f>
        <v>0</v>
      </c>
    </row>
    <row r="89" spans="1:10" x14ac:dyDescent="0.25">
      <c r="A89">
        <v>88</v>
      </c>
      <c r="B89" s="12">
        <v>20</v>
      </c>
      <c r="C89" s="12">
        <v>3222</v>
      </c>
      <c r="D89" s="12">
        <v>2295.7719999999999</v>
      </c>
      <c r="E89" s="1">
        <v>0.712530106</v>
      </c>
      <c r="F89">
        <v>20</v>
      </c>
      <c r="G89">
        <v>1064126</v>
      </c>
      <c r="H89">
        <v>0</v>
      </c>
      <c r="I89" s="1">
        <f t="shared" si="1"/>
        <v>0</v>
      </c>
      <c r="J89" t="b">
        <f>ISERROR(VLOOKUP(A89,[1]tazToInclude!$A$2:$A$896,1,0))</f>
        <v>0</v>
      </c>
    </row>
    <row r="90" spans="1:10" x14ac:dyDescent="0.25">
      <c r="A90">
        <v>89</v>
      </c>
      <c r="B90" s="12">
        <v>14</v>
      </c>
      <c r="C90" s="12">
        <v>1026</v>
      </c>
      <c r="D90" s="12">
        <v>770.64620000000002</v>
      </c>
      <c r="E90" s="1">
        <v>0.75111715400000001</v>
      </c>
      <c r="F90">
        <v>14</v>
      </c>
      <c r="G90">
        <v>2279699</v>
      </c>
      <c r="H90">
        <v>610</v>
      </c>
      <c r="I90" s="1">
        <f t="shared" si="1"/>
        <v>0.26757918479588755</v>
      </c>
      <c r="J90" t="b">
        <f>ISERROR(VLOOKUP(A90,[1]tazToInclude!$A$2:$A$896,1,0))</f>
        <v>0</v>
      </c>
    </row>
    <row r="91" spans="1:10" x14ac:dyDescent="0.25">
      <c r="A91">
        <v>90</v>
      </c>
      <c r="B91" s="12">
        <v>24</v>
      </c>
      <c r="C91" s="12">
        <v>4341</v>
      </c>
      <c r="D91" s="12">
        <v>2999.6549</v>
      </c>
      <c r="E91" s="1">
        <v>0.69100550599999999</v>
      </c>
      <c r="F91">
        <v>24</v>
      </c>
      <c r="G91">
        <v>1153619</v>
      </c>
      <c r="H91">
        <v>0</v>
      </c>
      <c r="I91" s="1">
        <f t="shared" si="1"/>
        <v>0</v>
      </c>
      <c r="J91" t="b">
        <f>ISERROR(VLOOKUP(A91,[1]tazToInclude!$A$2:$A$896,1,0))</f>
        <v>0</v>
      </c>
    </row>
    <row r="92" spans="1:10" x14ac:dyDescent="0.25">
      <c r="A92">
        <v>91</v>
      </c>
      <c r="B92" s="12">
        <v>16</v>
      </c>
      <c r="C92" s="12">
        <v>292</v>
      </c>
      <c r="D92" s="12">
        <v>300.37200000000001</v>
      </c>
      <c r="E92" s="1">
        <v>1.0286712330000001</v>
      </c>
      <c r="F92">
        <v>16</v>
      </c>
      <c r="G92">
        <v>1834347</v>
      </c>
      <c r="H92">
        <v>2590</v>
      </c>
      <c r="I92" s="1">
        <f t="shared" si="1"/>
        <v>1.4119465946192296</v>
      </c>
      <c r="J92" t="b">
        <f>ISERROR(VLOOKUP(A92,[1]tazToInclude!$A$2:$A$896,1,0))</f>
        <v>0</v>
      </c>
    </row>
    <row r="93" spans="1:10" x14ac:dyDescent="0.25">
      <c r="A93">
        <v>92</v>
      </c>
      <c r="B93" s="12">
        <v>11</v>
      </c>
      <c r="C93" s="12">
        <v>818</v>
      </c>
      <c r="D93" s="12">
        <v>720.65380000000005</v>
      </c>
      <c r="E93" s="1">
        <v>0.88099486599999999</v>
      </c>
      <c r="F93">
        <v>11</v>
      </c>
      <c r="G93">
        <v>1061973</v>
      </c>
      <c r="H93">
        <v>583</v>
      </c>
      <c r="I93" s="1">
        <f t="shared" si="1"/>
        <v>0.5489781755280031</v>
      </c>
      <c r="J93" t="b">
        <f>ISERROR(VLOOKUP(A93,[1]tazToInclude!$A$2:$A$896,1,0))</f>
        <v>0</v>
      </c>
    </row>
    <row r="94" spans="1:10" x14ac:dyDescent="0.25">
      <c r="A94">
        <v>93</v>
      </c>
      <c r="B94" s="12">
        <v>18</v>
      </c>
      <c r="C94" s="12">
        <v>758</v>
      </c>
      <c r="D94" s="12">
        <v>867.71619999999996</v>
      </c>
      <c r="E94" s="1">
        <v>1.144744327</v>
      </c>
      <c r="F94">
        <v>18</v>
      </c>
      <c r="G94">
        <v>1035692</v>
      </c>
      <c r="H94">
        <v>12</v>
      </c>
      <c r="I94" s="1">
        <f t="shared" si="1"/>
        <v>1.1586456205126621E-2</v>
      </c>
      <c r="J94" t="b">
        <f>ISERROR(VLOOKUP(A94,[1]tazToInclude!$A$2:$A$896,1,0))</f>
        <v>0</v>
      </c>
    </row>
    <row r="95" spans="1:10" x14ac:dyDescent="0.25">
      <c r="A95">
        <v>94</v>
      </c>
      <c r="B95" s="12">
        <v>17</v>
      </c>
      <c r="C95" s="12">
        <v>3873</v>
      </c>
      <c r="D95" s="12">
        <v>2858.0315999999998</v>
      </c>
      <c r="E95" s="1">
        <v>0.73793741300000004</v>
      </c>
      <c r="F95">
        <v>17</v>
      </c>
      <c r="G95">
        <v>1181537</v>
      </c>
      <c r="H95">
        <v>0</v>
      </c>
      <c r="I95" s="1">
        <f t="shared" si="1"/>
        <v>0</v>
      </c>
      <c r="J95" t="b">
        <f>ISERROR(VLOOKUP(A95,[1]tazToInclude!$A$2:$A$896,1,0))</f>
        <v>0</v>
      </c>
    </row>
    <row r="96" spans="1:10" x14ac:dyDescent="0.25">
      <c r="A96">
        <v>95</v>
      </c>
      <c r="B96" s="12">
        <v>11</v>
      </c>
      <c r="C96" s="12">
        <v>948</v>
      </c>
      <c r="D96" s="12">
        <v>987.08190000000002</v>
      </c>
      <c r="E96" s="1">
        <v>1.041225633</v>
      </c>
      <c r="F96">
        <v>11</v>
      </c>
      <c r="G96">
        <v>576180</v>
      </c>
      <c r="H96">
        <v>1273</v>
      </c>
      <c r="I96" s="1">
        <f t="shared" si="1"/>
        <v>2.2093790135027249</v>
      </c>
      <c r="J96" t="b">
        <f>ISERROR(VLOOKUP(A96,[1]tazToInclude!$A$2:$A$896,1,0))</f>
        <v>0</v>
      </c>
    </row>
    <row r="97" spans="1:10" x14ac:dyDescent="0.25">
      <c r="A97">
        <v>96</v>
      </c>
      <c r="B97" s="12">
        <v>19</v>
      </c>
      <c r="C97" s="12">
        <v>2593</v>
      </c>
      <c r="D97" s="12">
        <v>1782.2783999999999</v>
      </c>
      <c r="E97" s="1">
        <v>0.68734222899999997</v>
      </c>
      <c r="F97">
        <v>19</v>
      </c>
      <c r="G97">
        <v>762685</v>
      </c>
      <c r="H97">
        <v>7</v>
      </c>
      <c r="I97" s="1">
        <f t="shared" si="1"/>
        <v>9.1781010508925707E-3</v>
      </c>
      <c r="J97" t="b">
        <f>ISERROR(VLOOKUP(A97,[1]tazToInclude!$A$2:$A$896,1,0))</f>
        <v>0</v>
      </c>
    </row>
    <row r="98" spans="1:10" x14ac:dyDescent="0.25">
      <c r="A98">
        <v>97</v>
      </c>
      <c r="B98" s="12">
        <v>12</v>
      </c>
      <c r="C98" s="12">
        <v>2125</v>
      </c>
      <c r="D98" s="12">
        <v>2020.6186</v>
      </c>
      <c r="E98" s="1">
        <v>0.95087934100000004</v>
      </c>
      <c r="F98">
        <v>12</v>
      </c>
      <c r="G98">
        <v>657777</v>
      </c>
      <c r="H98">
        <v>656</v>
      </c>
      <c r="I98" s="1">
        <f t="shared" si="1"/>
        <v>0.99729847653536075</v>
      </c>
      <c r="J98" t="b">
        <f>ISERROR(VLOOKUP(A98,[1]tazToInclude!$A$2:$A$896,1,0))</f>
        <v>0</v>
      </c>
    </row>
    <row r="99" spans="1:10" x14ac:dyDescent="0.25">
      <c r="A99">
        <v>98</v>
      </c>
      <c r="B99" s="12">
        <v>19</v>
      </c>
      <c r="C99" s="12">
        <v>3034</v>
      </c>
      <c r="D99" s="12">
        <v>2058.9904999999999</v>
      </c>
      <c r="E99" s="1">
        <v>0.67863892599999998</v>
      </c>
      <c r="F99">
        <v>19</v>
      </c>
      <c r="G99">
        <v>783320</v>
      </c>
      <c r="H99">
        <v>4</v>
      </c>
      <c r="I99" s="1">
        <f t="shared" si="1"/>
        <v>5.1064698973599552E-3</v>
      </c>
      <c r="J99" t="b">
        <f>ISERROR(VLOOKUP(A99,[1]tazToInclude!$A$2:$A$896,1,0))</f>
        <v>0</v>
      </c>
    </row>
    <row r="100" spans="1:10" x14ac:dyDescent="0.25">
      <c r="A100">
        <v>99</v>
      </c>
      <c r="B100" s="12">
        <v>14</v>
      </c>
      <c r="C100" s="12">
        <v>880</v>
      </c>
      <c r="D100" s="12">
        <v>999.12390000000005</v>
      </c>
      <c r="E100" s="1">
        <v>1.135368068</v>
      </c>
      <c r="F100">
        <v>14</v>
      </c>
      <c r="G100">
        <v>445308</v>
      </c>
      <c r="H100">
        <v>15</v>
      </c>
      <c r="I100" s="1">
        <f t="shared" si="1"/>
        <v>3.3684550917567169E-2</v>
      </c>
      <c r="J100" t="b">
        <f>ISERROR(VLOOKUP(A100,[1]tazToInclude!$A$2:$A$896,1,0))</f>
        <v>0</v>
      </c>
    </row>
    <row r="101" spans="1:10" x14ac:dyDescent="0.25">
      <c r="A101">
        <v>100</v>
      </c>
      <c r="B101" s="12">
        <v>20</v>
      </c>
      <c r="C101" s="12">
        <v>2315</v>
      </c>
      <c r="D101" s="12">
        <v>1595.4864</v>
      </c>
      <c r="E101" s="1">
        <v>0.68919498899999998</v>
      </c>
      <c r="F101">
        <v>20</v>
      </c>
      <c r="G101">
        <v>1657554</v>
      </c>
      <c r="H101">
        <v>17</v>
      </c>
      <c r="I101" s="1">
        <f t="shared" si="1"/>
        <v>1.0256076121803574E-2</v>
      </c>
      <c r="J101" t="b">
        <f>ISERROR(VLOOKUP(A101,[1]tazToInclude!$A$2:$A$896,1,0))</f>
        <v>0</v>
      </c>
    </row>
    <row r="102" spans="1:10" x14ac:dyDescent="0.25">
      <c r="A102">
        <v>101</v>
      </c>
      <c r="B102" s="12">
        <v>20</v>
      </c>
      <c r="C102" s="12">
        <v>5561</v>
      </c>
      <c r="D102" s="12">
        <v>3975.1178</v>
      </c>
      <c r="E102" s="1">
        <v>0.71482067999999999</v>
      </c>
      <c r="F102">
        <v>20</v>
      </c>
      <c r="G102">
        <v>1702658</v>
      </c>
      <c r="H102">
        <v>0</v>
      </c>
      <c r="I102" s="1">
        <f t="shared" si="1"/>
        <v>0</v>
      </c>
      <c r="J102" t="b">
        <f>ISERROR(VLOOKUP(A102,[1]tazToInclude!$A$2:$A$896,1,0))</f>
        <v>0</v>
      </c>
    </row>
    <row r="103" spans="1:10" x14ac:dyDescent="0.25">
      <c r="A103">
        <v>102</v>
      </c>
      <c r="B103" s="12">
        <v>24</v>
      </c>
      <c r="C103" s="12">
        <v>5432</v>
      </c>
      <c r="D103" s="12">
        <v>3667.4018999999998</v>
      </c>
      <c r="E103" s="1">
        <v>0.67514762500000003</v>
      </c>
      <c r="F103">
        <v>24</v>
      </c>
      <c r="G103">
        <v>1619606</v>
      </c>
      <c r="H103">
        <v>0</v>
      </c>
      <c r="I103" s="1">
        <f t="shared" si="1"/>
        <v>0</v>
      </c>
      <c r="J103" t="b">
        <f>ISERROR(VLOOKUP(A103,[1]tazToInclude!$A$2:$A$896,1,0))</f>
        <v>0</v>
      </c>
    </row>
    <row r="104" spans="1:10" x14ac:dyDescent="0.25">
      <c r="A104">
        <v>103</v>
      </c>
      <c r="B104" s="12">
        <v>17</v>
      </c>
      <c r="C104" s="12">
        <v>218</v>
      </c>
      <c r="D104" s="12">
        <v>185.13829999999999</v>
      </c>
      <c r="E104" s="1">
        <v>0.84925825700000002</v>
      </c>
      <c r="F104">
        <v>17</v>
      </c>
      <c r="G104">
        <v>1637870</v>
      </c>
      <c r="H104">
        <v>708</v>
      </c>
      <c r="I104" s="1">
        <f t="shared" si="1"/>
        <v>0.43226873927723203</v>
      </c>
      <c r="J104" t="b">
        <f>ISERROR(VLOOKUP(A104,[1]tazToInclude!$A$2:$A$896,1,0))</f>
        <v>0</v>
      </c>
    </row>
    <row r="105" spans="1:10" x14ac:dyDescent="0.25">
      <c r="A105">
        <v>104</v>
      </c>
      <c r="B105" s="12">
        <v>21</v>
      </c>
      <c r="C105" s="12">
        <v>6177</v>
      </c>
      <c r="D105" s="12">
        <v>4124.1688000000004</v>
      </c>
      <c r="E105" s="1">
        <v>0.66766533900000002</v>
      </c>
      <c r="F105">
        <v>21</v>
      </c>
      <c r="G105">
        <v>1723703</v>
      </c>
      <c r="H105">
        <v>0</v>
      </c>
      <c r="I105" s="1">
        <f t="shared" si="1"/>
        <v>0</v>
      </c>
      <c r="J105" t="b">
        <f>ISERROR(VLOOKUP(A105,[1]tazToInclude!$A$2:$A$896,1,0))</f>
        <v>0</v>
      </c>
    </row>
    <row r="106" spans="1:10" x14ac:dyDescent="0.25">
      <c r="A106">
        <v>105</v>
      </c>
      <c r="B106" s="12">
        <v>29</v>
      </c>
      <c r="C106" s="12">
        <v>6710</v>
      </c>
      <c r="D106" s="12">
        <v>4432.8019000000004</v>
      </c>
      <c r="E106" s="1">
        <v>0.66062621499999996</v>
      </c>
      <c r="F106">
        <v>29</v>
      </c>
      <c r="G106">
        <v>2174712</v>
      </c>
      <c r="H106">
        <v>7</v>
      </c>
      <c r="I106" s="1">
        <f t="shared" si="1"/>
        <v>3.2188170203686743E-3</v>
      </c>
      <c r="J106" t="b">
        <f>ISERROR(VLOOKUP(A106,[1]tazToInclude!$A$2:$A$896,1,0))</f>
        <v>0</v>
      </c>
    </row>
    <row r="107" spans="1:10" x14ac:dyDescent="0.25">
      <c r="A107">
        <v>106</v>
      </c>
      <c r="B107" s="12">
        <v>16</v>
      </c>
      <c r="C107" s="12">
        <v>923</v>
      </c>
      <c r="D107" s="12">
        <v>1076.3163999999999</v>
      </c>
      <c r="E107" s="1">
        <v>1.1661066090000001</v>
      </c>
      <c r="F107">
        <v>16</v>
      </c>
      <c r="G107">
        <v>662131</v>
      </c>
      <c r="H107">
        <v>17</v>
      </c>
      <c r="I107" s="1">
        <f t="shared" si="1"/>
        <v>2.5674677669524609E-2</v>
      </c>
      <c r="J107" t="b">
        <f>ISERROR(VLOOKUP(A107,[1]tazToInclude!$A$2:$A$896,1,0))</f>
        <v>0</v>
      </c>
    </row>
    <row r="108" spans="1:10" x14ac:dyDescent="0.25">
      <c r="A108">
        <v>107</v>
      </c>
      <c r="B108" s="12">
        <v>22</v>
      </c>
      <c r="C108" s="12">
        <v>7544</v>
      </c>
      <c r="D108" s="12">
        <v>4927.7248</v>
      </c>
      <c r="E108" s="1">
        <v>0.65319787900000004</v>
      </c>
      <c r="F108">
        <v>22</v>
      </c>
      <c r="G108">
        <v>2124559</v>
      </c>
      <c r="H108">
        <v>0</v>
      </c>
      <c r="I108" s="1">
        <f t="shared" si="1"/>
        <v>0</v>
      </c>
      <c r="J108" t="b">
        <f>ISERROR(VLOOKUP(A108,[1]tazToInclude!$A$2:$A$896,1,0))</f>
        <v>0</v>
      </c>
    </row>
    <row r="109" spans="1:10" x14ac:dyDescent="0.25">
      <c r="A109">
        <v>108</v>
      </c>
      <c r="B109" s="12">
        <v>30</v>
      </c>
      <c r="C109" s="12">
        <v>8153</v>
      </c>
      <c r="D109" s="12">
        <v>5363.1295</v>
      </c>
      <c r="E109" s="1">
        <v>0.65781056100000002</v>
      </c>
      <c r="F109">
        <v>30</v>
      </c>
      <c r="G109">
        <v>2296472</v>
      </c>
      <c r="H109">
        <v>0</v>
      </c>
      <c r="I109" s="1">
        <f t="shared" si="1"/>
        <v>0</v>
      </c>
      <c r="J109" t="b">
        <f>ISERROR(VLOOKUP(A109,[1]tazToInclude!$A$2:$A$896,1,0))</f>
        <v>0</v>
      </c>
    </row>
    <row r="110" spans="1:10" x14ac:dyDescent="0.25">
      <c r="A110">
        <v>109</v>
      </c>
      <c r="B110" s="12">
        <v>19</v>
      </c>
      <c r="C110" s="12">
        <v>602</v>
      </c>
      <c r="D110" s="12">
        <v>616.02790000000005</v>
      </c>
      <c r="E110" s="1">
        <v>1.023302159</v>
      </c>
      <c r="F110">
        <v>19</v>
      </c>
      <c r="G110">
        <v>1985603</v>
      </c>
      <c r="H110">
        <v>44</v>
      </c>
      <c r="I110" s="1">
        <f t="shared" si="1"/>
        <v>2.2159515270675962E-2</v>
      </c>
      <c r="J110" t="b">
        <f>ISERROR(VLOOKUP(A110,[1]tazToInclude!$A$2:$A$896,1,0))</f>
        <v>0</v>
      </c>
    </row>
    <row r="111" spans="1:10" x14ac:dyDescent="0.25">
      <c r="A111">
        <v>110</v>
      </c>
      <c r="B111" s="12">
        <v>13</v>
      </c>
      <c r="C111" s="12">
        <v>883</v>
      </c>
      <c r="D111" s="12">
        <v>1001.5453</v>
      </c>
      <c r="E111" s="1">
        <v>1.134252888</v>
      </c>
      <c r="F111">
        <v>13</v>
      </c>
      <c r="G111">
        <v>403122</v>
      </c>
      <c r="H111">
        <v>38</v>
      </c>
      <c r="I111" s="1">
        <f t="shared" si="1"/>
        <v>9.4264267392997647E-2</v>
      </c>
      <c r="J111" t="b">
        <f>ISERROR(VLOOKUP(A111,[1]tazToInclude!$A$2:$A$896,1,0))</f>
        <v>0</v>
      </c>
    </row>
    <row r="112" spans="1:10" x14ac:dyDescent="0.25">
      <c r="A112">
        <v>111</v>
      </c>
      <c r="B112" s="12">
        <v>18</v>
      </c>
      <c r="C112" s="12">
        <v>1012</v>
      </c>
      <c r="D112" s="12">
        <v>1164.1953000000001</v>
      </c>
      <c r="E112" s="1">
        <v>1.1503906129999999</v>
      </c>
      <c r="F112">
        <v>18</v>
      </c>
      <c r="G112">
        <v>654864</v>
      </c>
      <c r="H112">
        <v>50</v>
      </c>
      <c r="I112" s="1">
        <f t="shared" si="1"/>
        <v>7.6351731046446283E-2</v>
      </c>
      <c r="J112" t="b">
        <f>ISERROR(VLOOKUP(A112,[1]tazToInclude!$A$2:$A$896,1,0))</f>
        <v>0</v>
      </c>
    </row>
    <row r="113" spans="1:10" x14ac:dyDescent="0.25">
      <c r="A113">
        <v>112</v>
      </c>
      <c r="B113" s="12">
        <v>22</v>
      </c>
      <c r="C113" s="12">
        <v>1035</v>
      </c>
      <c r="D113" s="12">
        <v>1199.7021</v>
      </c>
      <c r="E113" s="1">
        <v>1.159132464</v>
      </c>
      <c r="F113">
        <v>22</v>
      </c>
      <c r="G113">
        <v>958869</v>
      </c>
      <c r="H113">
        <v>21</v>
      </c>
      <c r="I113" s="1">
        <f t="shared" si="1"/>
        <v>2.1900801882217488E-2</v>
      </c>
      <c r="J113" t="b">
        <f>ISERROR(VLOOKUP(A113,[1]tazToInclude!$A$2:$A$896,1,0))</f>
        <v>0</v>
      </c>
    </row>
    <row r="114" spans="1:10" x14ac:dyDescent="0.25">
      <c r="A114">
        <v>113</v>
      </c>
      <c r="B114" s="12">
        <v>21</v>
      </c>
      <c r="C114" s="12">
        <v>7698</v>
      </c>
      <c r="D114" s="12">
        <v>5295.3032999999996</v>
      </c>
      <c r="E114" s="1">
        <v>0.687880398</v>
      </c>
      <c r="F114">
        <v>21</v>
      </c>
      <c r="G114">
        <v>2083160</v>
      </c>
      <c r="H114">
        <v>2</v>
      </c>
      <c r="I114" s="1">
        <f t="shared" si="1"/>
        <v>9.6007987864590329E-4</v>
      </c>
      <c r="J114" t="b">
        <f>ISERROR(VLOOKUP(A114,[1]tazToInclude!$A$2:$A$896,1,0))</f>
        <v>0</v>
      </c>
    </row>
    <row r="115" spans="1:10" x14ac:dyDescent="0.25">
      <c r="A115">
        <v>114</v>
      </c>
      <c r="B115" s="12">
        <v>23</v>
      </c>
      <c r="C115" s="12">
        <v>3002</v>
      </c>
      <c r="D115" s="12">
        <v>2032.3939</v>
      </c>
      <c r="E115" s="1">
        <v>0.67701329099999996</v>
      </c>
      <c r="F115">
        <v>23</v>
      </c>
      <c r="G115">
        <v>1799322</v>
      </c>
      <c r="H115">
        <v>24</v>
      </c>
      <c r="I115" s="1">
        <f t="shared" si="1"/>
        <v>1.3338357447972069E-2</v>
      </c>
      <c r="J115" t="b">
        <f>ISERROR(VLOOKUP(A115,[1]tazToInclude!$A$2:$A$896,1,0))</f>
        <v>0</v>
      </c>
    </row>
    <row r="116" spans="1:10" x14ac:dyDescent="0.25">
      <c r="A116">
        <v>115</v>
      </c>
      <c r="B116" s="12">
        <v>25</v>
      </c>
      <c r="C116" s="12">
        <v>1228</v>
      </c>
      <c r="D116" s="12">
        <v>1361.3975</v>
      </c>
      <c r="E116" s="1">
        <v>1.1086298859999999</v>
      </c>
      <c r="F116">
        <v>25</v>
      </c>
      <c r="G116">
        <v>3365855</v>
      </c>
      <c r="H116">
        <v>65</v>
      </c>
      <c r="I116" s="1">
        <f t="shared" si="1"/>
        <v>1.9311586506251754E-2</v>
      </c>
      <c r="J116" t="b">
        <f>ISERROR(VLOOKUP(A116,[1]tazToInclude!$A$2:$A$896,1,0))</f>
        <v>0</v>
      </c>
    </row>
    <row r="117" spans="1:10" x14ac:dyDescent="0.25">
      <c r="A117">
        <v>116</v>
      </c>
      <c r="B117" s="12">
        <v>26</v>
      </c>
      <c r="C117" s="12">
        <v>6584</v>
      </c>
      <c r="D117" s="12">
        <v>4337.3819999999996</v>
      </c>
      <c r="E117" s="1">
        <v>0.65877612399999996</v>
      </c>
      <c r="F117">
        <v>26</v>
      </c>
      <c r="G117">
        <v>2030238</v>
      </c>
      <c r="H117">
        <v>0</v>
      </c>
      <c r="I117" s="1">
        <f t="shared" si="1"/>
        <v>0</v>
      </c>
      <c r="J117" t="b">
        <f>ISERROR(VLOOKUP(A117,[1]tazToInclude!$A$2:$A$896,1,0))</f>
        <v>0</v>
      </c>
    </row>
    <row r="118" spans="1:10" x14ac:dyDescent="0.25">
      <c r="A118">
        <v>117</v>
      </c>
      <c r="B118" s="12">
        <v>9</v>
      </c>
      <c r="C118" s="12">
        <v>152</v>
      </c>
      <c r="D118" s="12">
        <v>142.98079999999999</v>
      </c>
      <c r="E118" s="1">
        <v>0.940663158</v>
      </c>
      <c r="F118">
        <v>9</v>
      </c>
      <c r="G118">
        <v>928189</v>
      </c>
      <c r="H118">
        <v>14</v>
      </c>
      <c r="I118" s="1">
        <f t="shared" si="1"/>
        <v>1.508313500806409E-2</v>
      </c>
      <c r="J118" t="b">
        <f>ISERROR(VLOOKUP(A118,[1]tazToInclude!$A$2:$A$896,1,0))</f>
        <v>0</v>
      </c>
    </row>
    <row r="119" spans="1:10" x14ac:dyDescent="0.25">
      <c r="A119">
        <v>118</v>
      </c>
      <c r="B119" s="12">
        <v>12</v>
      </c>
      <c r="C119" s="12">
        <v>373</v>
      </c>
      <c r="D119" s="12">
        <v>341.16430000000003</v>
      </c>
      <c r="E119" s="1">
        <v>0.91464959800000001</v>
      </c>
      <c r="F119">
        <v>12</v>
      </c>
      <c r="G119">
        <v>1406776</v>
      </c>
      <c r="H119">
        <v>44</v>
      </c>
      <c r="I119" s="1">
        <f t="shared" si="1"/>
        <v>3.1277189829795222E-2</v>
      </c>
      <c r="J119" t="b">
        <f>ISERROR(VLOOKUP(A119,[1]tazToInclude!$A$2:$A$896,1,0))</f>
        <v>0</v>
      </c>
    </row>
    <row r="120" spans="1:10" x14ac:dyDescent="0.25">
      <c r="A120">
        <v>119</v>
      </c>
      <c r="B120" s="12">
        <v>28</v>
      </c>
      <c r="C120" s="12">
        <v>10028</v>
      </c>
      <c r="D120" s="12">
        <v>6588.5586999999996</v>
      </c>
      <c r="E120" s="1">
        <v>0.65701622500000001</v>
      </c>
      <c r="F120">
        <v>28</v>
      </c>
      <c r="G120">
        <v>3116299</v>
      </c>
      <c r="H120">
        <v>0</v>
      </c>
      <c r="I120" s="1">
        <f t="shared" si="1"/>
        <v>0</v>
      </c>
      <c r="J120" t="b">
        <f>ISERROR(VLOOKUP(A120,[1]tazToInclude!$A$2:$A$896,1,0))</f>
        <v>0</v>
      </c>
    </row>
    <row r="121" spans="1:10" x14ac:dyDescent="0.25">
      <c r="A121">
        <v>120</v>
      </c>
      <c r="B121" s="12">
        <v>24</v>
      </c>
      <c r="C121" s="12">
        <v>9335</v>
      </c>
      <c r="D121" s="12">
        <v>6351.0342000000001</v>
      </c>
      <c r="E121" s="1">
        <v>0.68034645999999999</v>
      </c>
      <c r="F121">
        <v>24</v>
      </c>
      <c r="G121">
        <v>2405826</v>
      </c>
      <c r="H121">
        <v>8</v>
      </c>
      <c r="I121" s="1">
        <f t="shared" si="1"/>
        <v>3.3252612616207489E-3</v>
      </c>
      <c r="J121" t="b">
        <f>ISERROR(VLOOKUP(A121,[1]tazToInclude!$A$2:$A$896,1,0))</f>
        <v>0</v>
      </c>
    </row>
    <row r="122" spans="1:10" x14ac:dyDescent="0.25">
      <c r="A122">
        <v>121</v>
      </c>
      <c r="B122" s="12">
        <v>24</v>
      </c>
      <c r="C122" s="12">
        <v>1246</v>
      </c>
      <c r="D122" s="12">
        <v>1336.1597999999999</v>
      </c>
      <c r="E122" s="1">
        <v>1.0723593899999999</v>
      </c>
      <c r="F122">
        <v>24</v>
      </c>
      <c r="G122">
        <v>2317005</v>
      </c>
      <c r="H122">
        <v>82</v>
      </c>
      <c r="I122" s="1">
        <f t="shared" si="1"/>
        <v>3.5390514910412361E-2</v>
      </c>
      <c r="J122" t="b">
        <f>ISERROR(VLOOKUP(A122,[1]tazToInclude!$A$2:$A$896,1,0))</f>
        <v>0</v>
      </c>
    </row>
    <row r="123" spans="1:10" x14ac:dyDescent="0.25">
      <c r="A123">
        <v>122</v>
      </c>
      <c r="B123" s="12">
        <v>12</v>
      </c>
      <c r="C123" s="12">
        <v>316</v>
      </c>
      <c r="D123" s="12">
        <v>298.84539999999998</v>
      </c>
      <c r="E123" s="1">
        <v>0.94571329100000001</v>
      </c>
      <c r="F123">
        <v>12</v>
      </c>
      <c r="G123">
        <v>916918</v>
      </c>
      <c r="H123">
        <v>44</v>
      </c>
      <c r="I123" s="1">
        <f t="shared" si="1"/>
        <v>4.7986842880170306E-2</v>
      </c>
      <c r="J123" t="b">
        <f>ISERROR(VLOOKUP(A123,[1]tazToInclude!$A$2:$A$896,1,0))</f>
        <v>0</v>
      </c>
    </row>
    <row r="124" spans="1:10" x14ac:dyDescent="0.25">
      <c r="A124">
        <v>123</v>
      </c>
      <c r="B124" s="12">
        <v>28</v>
      </c>
      <c r="C124" s="12">
        <v>10966</v>
      </c>
      <c r="D124" s="12">
        <v>7049.9022000000004</v>
      </c>
      <c r="E124" s="1">
        <v>0.64288730599999999</v>
      </c>
      <c r="F124">
        <v>28</v>
      </c>
      <c r="G124">
        <v>3167516</v>
      </c>
      <c r="H124">
        <v>0</v>
      </c>
      <c r="I124" s="1">
        <f t="shared" si="1"/>
        <v>0</v>
      </c>
      <c r="J124" t="b">
        <f>ISERROR(VLOOKUP(A124,[1]tazToInclude!$A$2:$A$896,1,0))</f>
        <v>0</v>
      </c>
    </row>
    <row r="125" spans="1:10" x14ac:dyDescent="0.25">
      <c r="A125">
        <v>124</v>
      </c>
      <c r="B125" s="12">
        <v>31</v>
      </c>
      <c r="C125" s="12">
        <v>11209</v>
      </c>
      <c r="D125" s="12">
        <v>7178.9740000000002</v>
      </c>
      <c r="E125" s="1">
        <v>0.64046516200000003</v>
      </c>
      <c r="F125">
        <v>31</v>
      </c>
      <c r="G125">
        <v>3249477</v>
      </c>
      <c r="H125">
        <v>0</v>
      </c>
      <c r="I125" s="1">
        <f t="shared" si="1"/>
        <v>0</v>
      </c>
      <c r="J125" t="b">
        <f>ISERROR(VLOOKUP(A125,[1]tazToInclude!$A$2:$A$896,1,0))</f>
        <v>0</v>
      </c>
    </row>
    <row r="126" spans="1:10" x14ac:dyDescent="0.25">
      <c r="A126">
        <v>125</v>
      </c>
      <c r="B126" s="12">
        <v>28</v>
      </c>
      <c r="C126" s="12">
        <v>9538</v>
      </c>
      <c r="D126" s="12">
        <v>6092.9129000000003</v>
      </c>
      <c r="E126" s="1">
        <v>0.63880403600000002</v>
      </c>
      <c r="F126">
        <v>28</v>
      </c>
      <c r="G126">
        <v>3050969</v>
      </c>
      <c r="H126">
        <v>4</v>
      </c>
      <c r="I126" s="1">
        <f t="shared" si="1"/>
        <v>1.3110588799820648E-3</v>
      </c>
      <c r="J126" t="b">
        <f>ISERROR(VLOOKUP(A126,[1]tazToInclude!$A$2:$A$896,1,0))</f>
        <v>0</v>
      </c>
    </row>
    <row r="127" spans="1:10" x14ac:dyDescent="0.25">
      <c r="A127">
        <v>126</v>
      </c>
      <c r="B127" s="12">
        <v>21</v>
      </c>
      <c r="C127" s="12">
        <v>4987</v>
      </c>
      <c r="D127" s="12">
        <v>3259.0826000000002</v>
      </c>
      <c r="E127" s="1">
        <v>0.65351566100000003</v>
      </c>
      <c r="F127">
        <v>21</v>
      </c>
      <c r="G127">
        <v>1983885</v>
      </c>
      <c r="H127">
        <v>40</v>
      </c>
      <c r="I127" s="1">
        <f t="shared" si="1"/>
        <v>2.0162459013501288E-2</v>
      </c>
      <c r="J127" t="b">
        <f>ISERROR(VLOOKUP(A127,[1]tazToInclude!$A$2:$A$896,1,0))</f>
        <v>0</v>
      </c>
    </row>
    <row r="128" spans="1:10" x14ac:dyDescent="0.25">
      <c r="A128">
        <v>127</v>
      </c>
      <c r="B128" s="12">
        <v>29</v>
      </c>
      <c r="C128" s="12">
        <v>11351</v>
      </c>
      <c r="D128" s="12">
        <v>7445.0573999999997</v>
      </c>
      <c r="E128" s="1">
        <v>0.65589440600000004</v>
      </c>
      <c r="F128">
        <v>29</v>
      </c>
      <c r="G128">
        <v>3291403</v>
      </c>
      <c r="H128">
        <v>6</v>
      </c>
      <c r="I128" s="1">
        <f t="shared" si="1"/>
        <v>1.8229308291935081E-3</v>
      </c>
      <c r="J128" t="b">
        <f>ISERROR(VLOOKUP(A128,[1]tazToInclude!$A$2:$A$896,1,0))</f>
        <v>0</v>
      </c>
    </row>
    <row r="129" spans="1:10" x14ac:dyDescent="0.25">
      <c r="A129">
        <v>128</v>
      </c>
      <c r="B129" s="12">
        <v>31</v>
      </c>
      <c r="C129" s="12">
        <v>13366</v>
      </c>
      <c r="D129" s="12">
        <v>8540.3467000000001</v>
      </c>
      <c r="E129" s="1">
        <v>0.63896054899999999</v>
      </c>
      <c r="F129">
        <v>31</v>
      </c>
      <c r="G129">
        <v>4331026</v>
      </c>
      <c r="H129">
        <v>0</v>
      </c>
      <c r="I129" s="1">
        <f t="shared" si="1"/>
        <v>0</v>
      </c>
      <c r="J129" t="b">
        <f>ISERROR(VLOOKUP(A129,[1]tazToInclude!$A$2:$A$896,1,0))</f>
        <v>0</v>
      </c>
    </row>
    <row r="130" spans="1:10" x14ac:dyDescent="0.25">
      <c r="A130">
        <v>129</v>
      </c>
      <c r="B130" s="12">
        <v>34</v>
      </c>
      <c r="C130" s="12">
        <v>14133</v>
      </c>
      <c r="D130" s="12">
        <v>8921.8485999999994</v>
      </c>
      <c r="E130" s="1">
        <v>0.63127776099999999</v>
      </c>
      <c r="F130">
        <v>34</v>
      </c>
      <c r="G130">
        <v>4699899</v>
      </c>
      <c r="H130">
        <v>0</v>
      </c>
      <c r="I130" s="1">
        <f t="shared" si="1"/>
        <v>0</v>
      </c>
      <c r="J130" t="b">
        <f>ISERROR(VLOOKUP(A130,[1]tazToInclude!$A$2:$A$896,1,0))</f>
        <v>0</v>
      </c>
    </row>
    <row r="131" spans="1:10" x14ac:dyDescent="0.25">
      <c r="A131">
        <v>130</v>
      </c>
      <c r="B131" s="12">
        <v>32</v>
      </c>
      <c r="C131" s="12">
        <v>13106</v>
      </c>
      <c r="D131" s="12">
        <v>8321.5447000000004</v>
      </c>
      <c r="E131" s="1">
        <v>0.63494160700000002</v>
      </c>
      <c r="F131">
        <v>32</v>
      </c>
      <c r="G131">
        <v>4195897</v>
      </c>
      <c r="H131">
        <v>0</v>
      </c>
      <c r="I131" s="1">
        <f t="shared" ref="I131:I194" si="2">IFERROR(H131*1000/G131,1.7)</f>
        <v>0</v>
      </c>
      <c r="J131" t="b">
        <f>ISERROR(VLOOKUP(A131,[1]tazToInclude!$A$2:$A$896,1,0))</f>
        <v>0</v>
      </c>
    </row>
    <row r="132" spans="1:10" x14ac:dyDescent="0.25">
      <c r="A132">
        <v>131</v>
      </c>
      <c r="B132" s="12">
        <v>20</v>
      </c>
      <c r="C132" s="12">
        <v>1087</v>
      </c>
      <c r="D132" s="12">
        <v>1154.175</v>
      </c>
      <c r="E132" s="1">
        <v>1.061798528</v>
      </c>
      <c r="F132">
        <v>20</v>
      </c>
      <c r="G132">
        <v>796506</v>
      </c>
      <c r="H132">
        <v>89</v>
      </c>
      <c r="I132" s="1">
        <f t="shared" si="2"/>
        <v>0.11173801578393634</v>
      </c>
      <c r="J132" t="b">
        <f>ISERROR(VLOOKUP(A132,[1]tazToInclude!$A$2:$A$896,1,0))</f>
        <v>0</v>
      </c>
    </row>
    <row r="133" spans="1:10" x14ac:dyDescent="0.25">
      <c r="A133">
        <v>132</v>
      </c>
      <c r="B133" s="12">
        <v>22</v>
      </c>
      <c r="C133" s="12">
        <v>1084</v>
      </c>
      <c r="D133" s="12">
        <v>1172.6219000000001</v>
      </c>
      <c r="E133" s="1">
        <v>1.0817545200000001</v>
      </c>
      <c r="F133">
        <v>22</v>
      </c>
      <c r="G133">
        <v>979538</v>
      </c>
      <c r="H133">
        <v>82</v>
      </c>
      <c r="I133" s="1">
        <f t="shared" si="2"/>
        <v>8.3712934056667535E-2</v>
      </c>
      <c r="J133" t="b">
        <f>ISERROR(VLOOKUP(A133,[1]tazToInclude!$A$2:$A$896,1,0))</f>
        <v>0</v>
      </c>
    </row>
    <row r="134" spans="1:10" x14ac:dyDescent="0.25">
      <c r="A134">
        <v>133</v>
      </c>
      <c r="B134" s="12">
        <v>32</v>
      </c>
      <c r="C134" s="12">
        <v>12756</v>
      </c>
      <c r="D134" s="12">
        <v>8154.4256999999998</v>
      </c>
      <c r="E134" s="1">
        <v>0.63926197100000004</v>
      </c>
      <c r="F134">
        <v>32</v>
      </c>
      <c r="G134">
        <v>4261589</v>
      </c>
      <c r="H134">
        <v>4</v>
      </c>
      <c r="I134" s="1">
        <f t="shared" si="2"/>
        <v>9.386170275922901E-4</v>
      </c>
      <c r="J134" t="b">
        <f>ISERROR(VLOOKUP(A134,[1]tazToInclude!$A$2:$A$896,1,0))</f>
        <v>0</v>
      </c>
    </row>
    <row r="135" spans="1:10" x14ac:dyDescent="0.25">
      <c r="A135">
        <v>134</v>
      </c>
      <c r="B135" s="12">
        <v>26</v>
      </c>
      <c r="C135" s="12">
        <v>8426</v>
      </c>
      <c r="D135" s="12">
        <v>5273.2664999999997</v>
      </c>
      <c r="E135" s="1">
        <v>0.62583272000000001</v>
      </c>
      <c r="F135">
        <v>26</v>
      </c>
      <c r="G135">
        <v>3065538</v>
      </c>
      <c r="H135">
        <v>10</v>
      </c>
      <c r="I135" s="1">
        <f t="shared" si="2"/>
        <v>3.2620701488613093E-3</v>
      </c>
      <c r="J135" t="b">
        <f>ISERROR(VLOOKUP(A135,[1]tazToInclude!$A$2:$A$896,1,0))</f>
        <v>0</v>
      </c>
    </row>
    <row r="136" spans="1:10" x14ac:dyDescent="0.25">
      <c r="A136">
        <v>135</v>
      </c>
      <c r="B136" s="12">
        <v>25</v>
      </c>
      <c r="C136" s="12">
        <v>8215</v>
      </c>
      <c r="D136" s="12">
        <v>5159.3004000000001</v>
      </c>
      <c r="E136" s="1">
        <v>0.62803413299999999</v>
      </c>
      <c r="F136">
        <v>25</v>
      </c>
      <c r="G136">
        <v>3418756</v>
      </c>
      <c r="H136">
        <v>37</v>
      </c>
      <c r="I136" s="1">
        <f t="shared" si="2"/>
        <v>1.0822650110157027E-2</v>
      </c>
      <c r="J136" t="b">
        <f>ISERROR(VLOOKUP(A136,[1]tazToInclude!$A$2:$A$896,1,0))</f>
        <v>0</v>
      </c>
    </row>
    <row r="137" spans="1:10" x14ac:dyDescent="0.25">
      <c r="A137">
        <v>136</v>
      </c>
      <c r="B137" s="12">
        <v>28</v>
      </c>
      <c r="C137" s="12">
        <v>1288</v>
      </c>
      <c r="D137" s="12">
        <v>1360.0581999999999</v>
      </c>
      <c r="E137" s="1">
        <v>1.0559458070000001</v>
      </c>
      <c r="F137">
        <v>28</v>
      </c>
      <c r="G137">
        <v>2729963</v>
      </c>
      <c r="H137">
        <v>131</v>
      </c>
      <c r="I137" s="1">
        <f t="shared" si="2"/>
        <v>4.7985998345032518E-2</v>
      </c>
      <c r="J137" t="b">
        <f>ISERROR(VLOOKUP(A137,[1]tazToInclude!$A$2:$A$896,1,0))</f>
        <v>0</v>
      </c>
    </row>
    <row r="138" spans="1:10" x14ac:dyDescent="0.25">
      <c r="A138">
        <v>137</v>
      </c>
      <c r="B138" s="12">
        <v>23</v>
      </c>
      <c r="C138" s="12">
        <v>8741</v>
      </c>
      <c r="D138" s="12">
        <v>6291.2695999999996</v>
      </c>
      <c r="E138" s="1">
        <v>0.71974254699999995</v>
      </c>
      <c r="F138">
        <v>23</v>
      </c>
      <c r="G138">
        <v>1992987</v>
      </c>
      <c r="H138">
        <v>17</v>
      </c>
      <c r="I138" s="1">
        <f t="shared" si="2"/>
        <v>8.5299101298703904E-3</v>
      </c>
      <c r="J138" t="b">
        <f>ISERROR(VLOOKUP(A138,[1]tazToInclude!$A$2:$A$896,1,0))</f>
        <v>0</v>
      </c>
    </row>
    <row r="139" spans="1:10" x14ac:dyDescent="0.25">
      <c r="A139">
        <v>138</v>
      </c>
      <c r="B139" s="12">
        <v>28</v>
      </c>
      <c r="C139" s="12">
        <v>10739</v>
      </c>
      <c r="D139" s="12">
        <v>7332.5538999999999</v>
      </c>
      <c r="E139" s="1">
        <v>0.682796713</v>
      </c>
      <c r="F139">
        <v>28</v>
      </c>
      <c r="G139">
        <v>2048647</v>
      </c>
      <c r="H139">
        <v>14</v>
      </c>
      <c r="I139" s="1">
        <f t="shared" si="2"/>
        <v>6.8337785865500503E-3</v>
      </c>
      <c r="J139" t="b">
        <f>ISERROR(VLOOKUP(A139,[1]tazToInclude!$A$2:$A$896,1,0))</f>
        <v>0</v>
      </c>
    </row>
    <row r="140" spans="1:10" x14ac:dyDescent="0.25">
      <c r="A140">
        <v>139</v>
      </c>
      <c r="B140" s="12">
        <v>30</v>
      </c>
      <c r="C140" s="12">
        <v>12961</v>
      </c>
      <c r="D140" s="12">
        <v>8334.4819000000007</v>
      </c>
      <c r="E140" s="1">
        <v>0.64304312200000002</v>
      </c>
      <c r="F140">
        <v>30</v>
      </c>
      <c r="G140">
        <v>3526662</v>
      </c>
      <c r="H140">
        <v>6</v>
      </c>
      <c r="I140" s="1">
        <f t="shared" si="2"/>
        <v>1.701325502699153E-3</v>
      </c>
      <c r="J140" t="b">
        <f>ISERROR(VLOOKUP(A140,[1]tazToInclude!$A$2:$A$896,1,0))</f>
        <v>0</v>
      </c>
    </row>
    <row r="141" spans="1:10" x14ac:dyDescent="0.25">
      <c r="A141">
        <v>140</v>
      </c>
      <c r="B141" s="12">
        <v>32</v>
      </c>
      <c r="C141" s="12">
        <v>15378</v>
      </c>
      <c r="D141" s="12">
        <v>9656.7716999999993</v>
      </c>
      <c r="E141" s="1">
        <v>0.62796018300000001</v>
      </c>
      <c r="F141">
        <v>32</v>
      </c>
      <c r="G141">
        <v>4833782</v>
      </c>
      <c r="H141">
        <v>0</v>
      </c>
      <c r="I141" s="1">
        <f t="shared" si="2"/>
        <v>0</v>
      </c>
      <c r="J141" t="b">
        <f>ISERROR(VLOOKUP(A141,[1]tazToInclude!$A$2:$A$896,1,0))</f>
        <v>0</v>
      </c>
    </row>
    <row r="142" spans="1:10" x14ac:dyDescent="0.25">
      <c r="A142">
        <v>141</v>
      </c>
      <c r="B142" s="12">
        <v>29</v>
      </c>
      <c r="C142" s="12">
        <v>11527</v>
      </c>
      <c r="D142" s="12">
        <v>7314.5281999999997</v>
      </c>
      <c r="E142" s="1">
        <v>0.63455610299999998</v>
      </c>
      <c r="F142">
        <v>29</v>
      </c>
      <c r="G142">
        <v>4252048</v>
      </c>
      <c r="H142">
        <v>4</v>
      </c>
      <c r="I142" s="1">
        <f t="shared" si="2"/>
        <v>9.4072315270194503E-4</v>
      </c>
      <c r="J142" t="b">
        <f>ISERROR(VLOOKUP(A142,[1]tazToInclude!$A$2:$A$896,1,0))</f>
        <v>0</v>
      </c>
    </row>
    <row r="143" spans="1:10" x14ac:dyDescent="0.25">
      <c r="A143">
        <v>142</v>
      </c>
      <c r="B143" s="12">
        <v>20</v>
      </c>
      <c r="C143" s="12">
        <v>8060</v>
      </c>
      <c r="D143" s="12">
        <v>5962.2658000000001</v>
      </c>
      <c r="E143" s="1">
        <v>0.73973521099999995</v>
      </c>
      <c r="F143">
        <v>20</v>
      </c>
      <c r="G143">
        <v>1788606</v>
      </c>
      <c r="H143">
        <v>17</v>
      </c>
      <c r="I143" s="1">
        <f t="shared" si="2"/>
        <v>9.5046086169899915E-3</v>
      </c>
      <c r="J143" t="b">
        <f>ISERROR(VLOOKUP(A143,[1]tazToInclude!$A$2:$A$896,1,0))</f>
        <v>0</v>
      </c>
    </row>
    <row r="144" spans="1:10" x14ac:dyDescent="0.25">
      <c r="A144">
        <v>143</v>
      </c>
      <c r="B144" s="12">
        <v>25</v>
      </c>
      <c r="C144" s="12">
        <v>11481</v>
      </c>
      <c r="D144" s="12">
        <v>7191.3389999999999</v>
      </c>
      <c r="E144" s="1">
        <v>0.626368696</v>
      </c>
      <c r="F144">
        <v>25</v>
      </c>
      <c r="G144">
        <v>2703237</v>
      </c>
      <c r="H144">
        <v>20</v>
      </c>
      <c r="I144" s="1">
        <f t="shared" si="2"/>
        <v>7.3985373831447262E-3</v>
      </c>
      <c r="J144" t="b">
        <f>ISERROR(VLOOKUP(A144,[1]tazToInclude!$A$2:$A$896,1,0))</f>
        <v>0</v>
      </c>
    </row>
    <row r="145" spans="1:10" x14ac:dyDescent="0.25">
      <c r="A145">
        <v>144</v>
      </c>
      <c r="B145" s="12">
        <v>29</v>
      </c>
      <c r="C145" s="12">
        <v>15653</v>
      </c>
      <c r="D145" s="12">
        <v>9903.6682000000001</v>
      </c>
      <c r="E145" s="1">
        <v>0.63270096499999995</v>
      </c>
      <c r="F145">
        <v>29</v>
      </c>
      <c r="G145">
        <v>4845422</v>
      </c>
      <c r="H145">
        <v>0</v>
      </c>
      <c r="I145" s="1">
        <f t="shared" si="2"/>
        <v>0</v>
      </c>
      <c r="J145" t="b">
        <f>ISERROR(VLOOKUP(A145,[1]tazToInclude!$A$2:$A$896,1,0))</f>
        <v>0</v>
      </c>
    </row>
    <row r="146" spans="1:10" x14ac:dyDescent="0.25">
      <c r="A146">
        <v>145</v>
      </c>
      <c r="B146" s="12">
        <v>18</v>
      </c>
      <c r="C146" s="12">
        <v>1363</v>
      </c>
      <c r="D146" s="12">
        <v>1181.1016</v>
      </c>
      <c r="E146" s="1">
        <v>0.86654556100000002</v>
      </c>
      <c r="F146">
        <v>18</v>
      </c>
      <c r="G146">
        <v>703043</v>
      </c>
      <c r="H146">
        <v>178</v>
      </c>
      <c r="I146" s="1">
        <f t="shared" si="2"/>
        <v>0.25318508256251754</v>
      </c>
      <c r="J146" t="b">
        <f>ISERROR(VLOOKUP(A146,[1]tazToInclude!$A$2:$A$896,1,0))</f>
        <v>0</v>
      </c>
    </row>
    <row r="147" spans="1:10" x14ac:dyDescent="0.25">
      <c r="A147">
        <v>146</v>
      </c>
      <c r="B147" s="12">
        <v>30</v>
      </c>
      <c r="C147" s="12">
        <v>13151</v>
      </c>
      <c r="D147" s="12">
        <v>8260.3205999999991</v>
      </c>
      <c r="E147" s="1">
        <v>0.62811349699999997</v>
      </c>
      <c r="F147">
        <v>30</v>
      </c>
      <c r="G147">
        <v>5409100</v>
      </c>
      <c r="H147">
        <v>20</v>
      </c>
      <c r="I147" s="1">
        <f t="shared" si="2"/>
        <v>3.6974727773566767E-3</v>
      </c>
      <c r="J147" t="b">
        <f>ISERROR(VLOOKUP(A147,[1]tazToInclude!$A$2:$A$896,1,0))</f>
        <v>0</v>
      </c>
    </row>
    <row r="148" spans="1:10" x14ac:dyDescent="0.25">
      <c r="A148">
        <v>147</v>
      </c>
      <c r="B148" s="12">
        <v>27</v>
      </c>
      <c r="C148" s="12">
        <v>11140</v>
      </c>
      <c r="D148" s="12">
        <v>7321.0154000000002</v>
      </c>
      <c r="E148" s="1">
        <v>0.65718271100000003</v>
      </c>
      <c r="F148">
        <v>27</v>
      </c>
      <c r="G148">
        <v>3422932</v>
      </c>
      <c r="H148">
        <v>32</v>
      </c>
      <c r="I148" s="1">
        <f t="shared" si="2"/>
        <v>9.3487104038292319E-3</v>
      </c>
      <c r="J148" t="b">
        <f>ISERROR(VLOOKUP(A148,[1]tazToInclude!$A$2:$A$896,1,0))</f>
        <v>0</v>
      </c>
    </row>
    <row r="149" spans="1:10" x14ac:dyDescent="0.25">
      <c r="A149">
        <v>148</v>
      </c>
      <c r="B149" s="12">
        <v>19</v>
      </c>
      <c r="C149" s="12">
        <v>6897</v>
      </c>
      <c r="D149" s="12">
        <v>4507.0835999999999</v>
      </c>
      <c r="E149" s="1">
        <v>0.65348464500000003</v>
      </c>
      <c r="F149">
        <v>19</v>
      </c>
      <c r="G149">
        <v>1745592</v>
      </c>
      <c r="H149">
        <v>114</v>
      </c>
      <c r="I149" s="1">
        <f t="shared" si="2"/>
        <v>6.5307357045632661E-2</v>
      </c>
      <c r="J149" t="b">
        <f>ISERROR(VLOOKUP(A149,[1]tazToInclude!$A$2:$A$896,1,0))</f>
        <v>0</v>
      </c>
    </row>
    <row r="150" spans="1:10" x14ac:dyDescent="0.25">
      <c r="A150">
        <v>149</v>
      </c>
      <c r="B150" s="12">
        <v>25</v>
      </c>
      <c r="C150" s="12">
        <v>9842</v>
      </c>
      <c r="D150" s="12">
        <v>6211.9348</v>
      </c>
      <c r="E150" s="1">
        <v>0.63116590100000003</v>
      </c>
      <c r="F150">
        <v>25</v>
      </c>
      <c r="G150">
        <v>4433745</v>
      </c>
      <c r="H150">
        <v>44</v>
      </c>
      <c r="I150" s="1">
        <f t="shared" si="2"/>
        <v>9.9238905259549214E-3</v>
      </c>
      <c r="J150" t="b">
        <f>ISERROR(VLOOKUP(A150,[1]tazToInclude!$A$2:$A$896,1,0))</f>
        <v>0</v>
      </c>
    </row>
    <row r="151" spans="1:10" x14ac:dyDescent="0.25">
      <c r="A151">
        <v>150</v>
      </c>
      <c r="B151" s="12">
        <v>25</v>
      </c>
      <c r="C151" s="12">
        <v>9628</v>
      </c>
      <c r="D151" s="12">
        <v>6153.3680999999997</v>
      </c>
      <c r="E151" s="1">
        <v>0.63911176800000002</v>
      </c>
      <c r="F151">
        <v>25</v>
      </c>
      <c r="G151">
        <v>3854962</v>
      </c>
      <c r="H151">
        <v>89</v>
      </c>
      <c r="I151" s="1">
        <f t="shared" si="2"/>
        <v>2.3087127707095426E-2</v>
      </c>
      <c r="J151" t="b">
        <f>ISERROR(VLOOKUP(A151,[1]tazToInclude!$A$2:$A$896,1,0))</f>
        <v>0</v>
      </c>
    </row>
    <row r="152" spans="1:10" x14ac:dyDescent="0.25">
      <c r="A152">
        <v>151</v>
      </c>
      <c r="B152" s="12">
        <v>6</v>
      </c>
      <c r="C152" s="12">
        <v>186</v>
      </c>
      <c r="D152" s="12">
        <v>160.0727</v>
      </c>
      <c r="E152" s="1">
        <v>0.86060591399999997</v>
      </c>
      <c r="F152">
        <v>6</v>
      </c>
      <c r="G152">
        <v>335879</v>
      </c>
      <c r="H152">
        <v>36</v>
      </c>
      <c r="I152" s="1">
        <f t="shared" si="2"/>
        <v>0.10718145522643571</v>
      </c>
      <c r="J152" t="b">
        <f>ISERROR(VLOOKUP(A152,[1]tazToInclude!$A$2:$A$896,1,0))</f>
        <v>0</v>
      </c>
    </row>
    <row r="153" spans="1:10" x14ac:dyDescent="0.25">
      <c r="A153">
        <v>152</v>
      </c>
      <c r="B153" s="12">
        <v>18</v>
      </c>
      <c r="C153" s="12">
        <v>4180</v>
      </c>
      <c r="D153" s="12">
        <v>2971.0707000000002</v>
      </c>
      <c r="E153" s="1">
        <v>0.710782464</v>
      </c>
      <c r="F153">
        <v>18</v>
      </c>
      <c r="G153">
        <v>3631948</v>
      </c>
      <c r="H153">
        <v>218</v>
      </c>
      <c r="I153" s="1">
        <f t="shared" si="2"/>
        <v>6.0022885790215058E-2</v>
      </c>
      <c r="J153" t="b">
        <f>ISERROR(VLOOKUP(A153,[1]tazToInclude!$A$2:$A$896,1,0))</f>
        <v>0</v>
      </c>
    </row>
    <row r="154" spans="1:10" x14ac:dyDescent="0.25">
      <c r="A154">
        <v>153</v>
      </c>
      <c r="B154" s="12">
        <v>20</v>
      </c>
      <c r="C154" s="12">
        <v>1387</v>
      </c>
      <c r="D154" s="12">
        <v>1171.0794000000001</v>
      </c>
      <c r="E154" s="1">
        <v>0.844325451</v>
      </c>
      <c r="F154">
        <v>20</v>
      </c>
      <c r="G154">
        <v>993964</v>
      </c>
      <c r="H154">
        <v>120</v>
      </c>
      <c r="I154" s="1">
        <f t="shared" si="2"/>
        <v>0.12072871854513846</v>
      </c>
      <c r="J154" t="b">
        <f>ISERROR(VLOOKUP(A154,[1]tazToInclude!$A$2:$A$896,1,0))</f>
        <v>0</v>
      </c>
    </row>
    <row r="155" spans="1:10" x14ac:dyDescent="0.25">
      <c r="A155">
        <v>154</v>
      </c>
      <c r="B155" s="12">
        <v>3</v>
      </c>
      <c r="C155" s="12">
        <v>6</v>
      </c>
      <c r="D155" s="12">
        <v>7.65</v>
      </c>
      <c r="E155" s="1">
        <v>1.2749999999999999</v>
      </c>
      <c r="F155">
        <v>3</v>
      </c>
      <c r="G155">
        <v>99077</v>
      </c>
      <c r="H155">
        <v>16</v>
      </c>
      <c r="I155" s="1">
        <f t="shared" si="2"/>
        <v>0.16149055784894578</v>
      </c>
      <c r="J155" t="b">
        <f>ISERROR(VLOOKUP(A155,[1]tazToInclude!$A$2:$A$896,1,0))</f>
        <v>0</v>
      </c>
    </row>
    <row r="156" spans="1:10" x14ac:dyDescent="0.25">
      <c r="A156">
        <v>155</v>
      </c>
      <c r="B156" s="12">
        <v>26</v>
      </c>
      <c r="C156" s="12">
        <v>816</v>
      </c>
      <c r="D156" s="12">
        <v>660.61429999999996</v>
      </c>
      <c r="E156" s="1">
        <v>0.809576348</v>
      </c>
      <c r="F156">
        <v>26</v>
      </c>
      <c r="G156">
        <v>1052765</v>
      </c>
      <c r="H156">
        <v>167</v>
      </c>
      <c r="I156" s="1">
        <f t="shared" si="2"/>
        <v>0.15862989366097846</v>
      </c>
      <c r="J156" t="b">
        <f>ISERROR(VLOOKUP(A156,[1]tazToInclude!$A$2:$A$896,1,0))</f>
        <v>0</v>
      </c>
    </row>
    <row r="157" spans="1:10" x14ac:dyDescent="0.25">
      <c r="A157">
        <v>156</v>
      </c>
      <c r="B157" s="12">
        <v>32</v>
      </c>
      <c r="C157" s="12">
        <v>17425</v>
      </c>
      <c r="D157" s="12">
        <v>10819.6621</v>
      </c>
      <c r="E157" s="1">
        <v>0.62092752399999995</v>
      </c>
      <c r="F157">
        <v>32</v>
      </c>
      <c r="G157">
        <v>5356953</v>
      </c>
      <c r="H157">
        <v>40</v>
      </c>
      <c r="I157" s="1">
        <f t="shared" si="2"/>
        <v>7.4669312947117511E-3</v>
      </c>
      <c r="J157" t="b">
        <f>ISERROR(VLOOKUP(A157,[1]tazToInclude!$A$2:$A$896,1,0))</f>
        <v>0</v>
      </c>
    </row>
    <row r="158" spans="1:10" x14ac:dyDescent="0.25">
      <c r="A158">
        <v>157</v>
      </c>
      <c r="B158" s="12">
        <v>33</v>
      </c>
      <c r="C158" s="12">
        <v>17899</v>
      </c>
      <c r="D158" s="12">
        <v>11241.013199999999</v>
      </c>
      <c r="E158" s="1">
        <v>0.62802464899999999</v>
      </c>
      <c r="F158">
        <v>33</v>
      </c>
      <c r="G158">
        <v>5446833</v>
      </c>
      <c r="H158">
        <v>0</v>
      </c>
      <c r="I158" s="1">
        <f t="shared" si="2"/>
        <v>0</v>
      </c>
      <c r="J158" t="b">
        <f>ISERROR(VLOOKUP(A158,[1]tazToInclude!$A$2:$A$896,1,0))</f>
        <v>0</v>
      </c>
    </row>
    <row r="159" spans="1:10" x14ac:dyDescent="0.25">
      <c r="A159">
        <v>158</v>
      </c>
      <c r="B159" s="12">
        <v>31</v>
      </c>
      <c r="C159" s="12">
        <v>15328</v>
      </c>
      <c r="D159" s="12">
        <v>9586.1434000000008</v>
      </c>
      <c r="E159" s="1">
        <v>0.62540079599999998</v>
      </c>
      <c r="F159">
        <v>31</v>
      </c>
      <c r="G159">
        <v>5548454</v>
      </c>
      <c r="H159">
        <v>20</v>
      </c>
      <c r="I159" s="1">
        <f t="shared" si="2"/>
        <v>3.6046076979281074E-3</v>
      </c>
      <c r="J159" t="b">
        <f>ISERROR(VLOOKUP(A159,[1]tazToInclude!$A$2:$A$896,1,0))</f>
        <v>0</v>
      </c>
    </row>
    <row r="160" spans="1:10" x14ac:dyDescent="0.25">
      <c r="A160">
        <v>159</v>
      </c>
      <c r="B160" s="12">
        <v>20</v>
      </c>
      <c r="C160" s="12">
        <v>7889</v>
      </c>
      <c r="D160" s="12">
        <v>5666.0316999999995</v>
      </c>
      <c r="E160" s="1">
        <v>0.71821925499999995</v>
      </c>
      <c r="F160">
        <v>20</v>
      </c>
      <c r="G160">
        <v>1877347</v>
      </c>
      <c r="H160">
        <v>14</v>
      </c>
      <c r="I160" s="1">
        <f t="shared" si="2"/>
        <v>7.4573320755299899E-3</v>
      </c>
      <c r="J160" t="b">
        <f>ISERROR(VLOOKUP(A160,[1]tazToInclude!$A$2:$A$896,1,0))</f>
        <v>0</v>
      </c>
    </row>
    <row r="161" spans="1:10" x14ac:dyDescent="0.25">
      <c r="A161">
        <v>160</v>
      </c>
      <c r="B161" s="12">
        <v>19</v>
      </c>
      <c r="C161" s="12">
        <v>1422</v>
      </c>
      <c r="D161" s="12">
        <v>1169.3856000000001</v>
      </c>
      <c r="E161" s="1">
        <v>0.82235274300000005</v>
      </c>
      <c r="F161">
        <v>19</v>
      </c>
      <c r="G161">
        <v>942288</v>
      </c>
      <c r="H161">
        <v>106</v>
      </c>
      <c r="I161" s="1">
        <f t="shared" si="2"/>
        <v>0.11249214677465913</v>
      </c>
      <c r="J161" t="b">
        <f>ISERROR(VLOOKUP(A161,[1]tazToInclude!$A$2:$A$896,1,0))</f>
        <v>0</v>
      </c>
    </row>
    <row r="162" spans="1:10" x14ac:dyDescent="0.25">
      <c r="A162">
        <v>161</v>
      </c>
      <c r="B162" s="12">
        <v>22</v>
      </c>
      <c r="C162" s="12">
        <v>8609</v>
      </c>
      <c r="D162" s="12">
        <v>5976.1589000000004</v>
      </c>
      <c r="E162" s="1">
        <v>0.69417573499999996</v>
      </c>
      <c r="F162">
        <v>22</v>
      </c>
      <c r="G162">
        <v>2706109</v>
      </c>
      <c r="H162">
        <v>12</v>
      </c>
      <c r="I162" s="1">
        <f t="shared" si="2"/>
        <v>4.4344111785593263E-3</v>
      </c>
      <c r="J162" t="b">
        <f>ISERROR(VLOOKUP(A162,[1]tazToInclude!$A$2:$A$896,1,0))</f>
        <v>0</v>
      </c>
    </row>
    <row r="163" spans="1:10" x14ac:dyDescent="0.25">
      <c r="A163">
        <v>162</v>
      </c>
      <c r="B163" s="12">
        <v>29</v>
      </c>
      <c r="C163" s="12">
        <v>12618</v>
      </c>
      <c r="D163" s="12">
        <v>8166.0313999999998</v>
      </c>
      <c r="E163" s="1">
        <v>0.64717319699999998</v>
      </c>
      <c r="F163">
        <v>29</v>
      </c>
      <c r="G163">
        <v>3589411</v>
      </c>
      <c r="H163">
        <v>101</v>
      </c>
      <c r="I163" s="1">
        <f t="shared" si="2"/>
        <v>2.813832130118284E-2</v>
      </c>
      <c r="J163" t="b">
        <f>ISERROR(VLOOKUP(A163,[1]tazToInclude!$A$2:$A$896,1,0))</f>
        <v>0</v>
      </c>
    </row>
    <row r="164" spans="1:10" x14ac:dyDescent="0.25">
      <c r="A164">
        <v>163</v>
      </c>
      <c r="B164" s="12">
        <v>26</v>
      </c>
      <c r="C164" s="12">
        <v>1357</v>
      </c>
      <c r="D164" s="12">
        <v>1096.1712</v>
      </c>
      <c r="E164" s="1">
        <v>0.80779012500000003</v>
      </c>
      <c r="F164">
        <v>26</v>
      </c>
      <c r="G164">
        <v>1269090</v>
      </c>
      <c r="H164">
        <v>133</v>
      </c>
      <c r="I164" s="1">
        <f t="shared" si="2"/>
        <v>0.10479950200537393</v>
      </c>
      <c r="J164" t="b">
        <f>ISERROR(VLOOKUP(A164,[1]tazToInclude!$A$2:$A$896,1,0))</f>
        <v>0</v>
      </c>
    </row>
    <row r="165" spans="1:10" x14ac:dyDescent="0.25">
      <c r="A165">
        <v>164</v>
      </c>
      <c r="B165" s="12">
        <v>32</v>
      </c>
      <c r="C165" s="12">
        <v>16357</v>
      </c>
      <c r="D165" s="12">
        <v>10240.6515</v>
      </c>
      <c r="E165" s="1">
        <v>0.62607149799999995</v>
      </c>
      <c r="F165">
        <v>32</v>
      </c>
      <c r="G165">
        <v>5370762</v>
      </c>
      <c r="H165">
        <v>40</v>
      </c>
      <c r="I165" s="1">
        <f t="shared" si="2"/>
        <v>7.4477327425791721E-3</v>
      </c>
      <c r="J165" t="b">
        <f>ISERROR(VLOOKUP(A165,[1]tazToInclude!$A$2:$A$896,1,0))</f>
        <v>0</v>
      </c>
    </row>
    <row r="166" spans="1:10" x14ac:dyDescent="0.25">
      <c r="A166">
        <v>165</v>
      </c>
      <c r="B166" s="12">
        <v>32</v>
      </c>
      <c r="C166" s="12">
        <v>19047</v>
      </c>
      <c r="D166" s="12">
        <v>11601.675300000001</v>
      </c>
      <c r="E166" s="1">
        <v>0.60910774899999998</v>
      </c>
      <c r="F166">
        <v>32</v>
      </c>
      <c r="G166">
        <v>5334289</v>
      </c>
      <c r="H166">
        <v>40</v>
      </c>
      <c r="I166" s="1">
        <f t="shared" si="2"/>
        <v>7.4986563345180585E-3</v>
      </c>
      <c r="J166" t="b">
        <f>ISERROR(VLOOKUP(A166,[1]tazToInclude!$A$2:$A$896,1,0))</f>
        <v>0</v>
      </c>
    </row>
    <row r="167" spans="1:10" x14ac:dyDescent="0.25">
      <c r="A167">
        <v>166</v>
      </c>
      <c r="B167" s="12">
        <v>18</v>
      </c>
      <c r="C167" s="12">
        <v>5870</v>
      </c>
      <c r="D167" s="12">
        <v>4125.0695999999998</v>
      </c>
      <c r="E167" s="1">
        <v>0.70273758099999994</v>
      </c>
      <c r="F167">
        <v>18</v>
      </c>
      <c r="G167">
        <v>3189005</v>
      </c>
      <c r="H167">
        <v>214</v>
      </c>
      <c r="I167" s="1">
        <f t="shared" si="2"/>
        <v>6.7105570546298926E-2</v>
      </c>
      <c r="J167" t="b">
        <f>ISERROR(VLOOKUP(A167,[1]tazToInclude!$A$2:$A$896,1,0))</f>
        <v>0</v>
      </c>
    </row>
    <row r="168" spans="1:10" x14ac:dyDescent="0.25">
      <c r="A168">
        <v>167</v>
      </c>
      <c r="B168" s="12">
        <v>6</v>
      </c>
      <c r="C168" s="12">
        <v>3965</v>
      </c>
      <c r="D168" s="12">
        <v>3379.2685000000001</v>
      </c>
      <c r="E168" s="1">
        <v>0.85227452699999995</v>
      </c>
      <c r="F168">
        <v>6</v>
      </c>
      <c r="G168">
        <v>280376</v>
      </c>
      <c r="H168">
        <v>11</v>
      </c>
      <c r="I168" s="1">
        <f t="shared" si="2"/>
        <v>3.9233029931235196E-2</v>
      </c>
      <c r="J168" t="b">
        <f>ISERROR(VLOOKUP(A168,[1]tazToInclude!$A$2:$A$896,1,0))</f>
        <v>0</v>
      </c>
    </row>
    <row r="169" spans="1:10" x14ac:dyDescent="0.25">
      <c r="A169">
        <v>168</v>
      </c>
      <c r="B169" s="12">
        <v>27</v>
      </c>
      <c r="C169" s="12">
        <v>1781</v>
      </c>
      <c r="D169" s="12">
        <v>1334.5154</v>
      </c>
      <c r="E169" s="1">
        <v>0.749306794</v>
      </c>
      <c r="F169">
        <v>27</v>
      </c>
      <c r="G169">
        <v>1436476</v>
      </c>
      <c r="H169">
        <v>338</v>
      </c>
      <c r="I169" s="1">
        <f t="shared" si="2"/>
        <v>0.23529804883617966</v>
      </c>
      <c r="J169" t="b">
        <f>ISERROR(VLOOKUP(A169,[1]tazToInclude!$A$2:$A$896,1,0))</f>
        <v>0</v>
      </c>
    </row>
    <row r="170" spans="1:10" x14ac:dyDescent="0.25">
      <c r="A170">
        <v>169</v>
      </c>
      <c r="B170" s="12">
        <v>28</v>
      </c>
      <c r="C170" s="12">
        <v>2712</v>
      </c>
      <c r="D170" s="12">
        <v>2083.2537000000002</v>
      </c>
      <c r="E170" s="1">
        <v>0.76816139400000005</v>
      </c>
      <c r="F170">
        <v>28</v>
      </c>
      <c r="G170">
        <v>1563417</v>
      </c>
      <c r="H170">
        <v>320</v>
      </c>
      <c r="I170" s="1">
        <f t="shared" si="2"/>
        <v>0.20467987747350835</v>
      </c>
      <c r="J170" t="b">
        <f>ISERROR(VLOOKUP(A170,[1]tazToInclude!$A$2:$A$896,1,0))</f>
        <v>0</v>
      </c>
    </row>
    <row r="171" spans="1:10" x14ac:dyDescent="0.25">
      <c r="A171">
        <v>170</v>
      </c>
      <c r="B171" s="12">
        <v>31</v>
      </c>
      <c r="C171" s="12">
        <v>14877</v>
      </c>
      <c r="D171" s="12">
        <v>9173.52</v>
      </c>
      <c r="E171" s="1">
        <v>0.61662431900000003</v>
      </c>
      <c r="F171">
        <v>31</v>
      </c>
      <c r="G171">
        <v>6495157</v>
      </c>
      <c r="H171">
        <v>79</v>
      </c>
      <c r="I171" s="1">
        <f t="shared" si="2"/>
        <v>1.2162908456254406E-2</v>
      </c>
      <c r="J171" t="b">
        <f>ISERROR(VLOOKUP(A171,[1]tazToInclude!$A$2:$A$896,1,0))</f>
        <v>0</v>
      </c>
    </row>
    <row r="172" spans="1:10" x14ac:dyDescent="0.25">
      <c r="A172">
        <v>171</v>
      </c>
      <c r="B172" s="12">
        <v>27</v>
      </c>
      <c r="C172" s="12">
        <v>10994</v>
      </c>
      <c r="D172" s="12">
        <v>7058.9646000000002</v>
      </c>
      <c r="E172" s="1">
        <v>0.64207427699999997</v>
      </c>
      <c r="F172">
        <v>27</v>
      </c>
      <c r="G172">
        <v>5234430</v>
      </c>
      <c r="H172">
        <v>150</v>
      </c>
      <c r="I172" s="1">
        <f t="shared" si="2"/>
        <v>2.865641531169583E-2</v>
      </c>
      <c r="J172" t="b">
        <f>ISERROR(VLOOKUP(A172,[1]tazToInclude!$A$2:$A$896,1,0))</f>
        <v>0</v>
      </c>
    </row>
    <row r="173" spans="1:10" x14ac:dyDescent="0.25">
      <c r="A173">
        <v>172</v>
      </c>
      <c r="B173" s="12">
        <v>18</v>
      </c>
      <c r="C173" s="12">
        <v>2186</v>
      </c>
      <c r="D173" s="12">
        <v>1814.6266000000001</v>
      </c>
      <c r="E173" s="1">
        <v>0.83011280899999995</v>
      </c>
      <c r="F173">
        <v>18</v>
      </c>
      <c r="G173">
        <v>694186</v>
      </c>
      <c r="H173">
        <v>74</v>
      </c>
      <c r="I173" s="1">
        <f t="shared" si="2"/>
        <v>0.10659967213398139</v>
      </c>
      <c r="J173" t="b">
        <f>ISERROR(VLOOKUP(A173,[1]tazToInclude!$A$2:$A$896,1,0))</f>
        <v>0</v>
      </c>
    </row>
    <row r="174" spans="1:10" x14ac:dyDescent="0.25">
      <c r="A174">
        <v>173</v>
      </c>
      <c r="B174" s="12">
        <v>31</v>
      </c>
      <c r="C174" s="12">
        <v>15686</v>
      </c>
      <c r="D174" s="12">
        <v>10038.923000000001</v>
      </c>
      <c r="E174" s="1">
        <v>0.63999254100000003</v>
      </c>
      <c r="F174">
        <v>31</v>
      </c>
      <c r="G174">
        <v>5210915</v>
      </c>
      <c r="H174">
        <v>123</v>
      </c>
      <c r="I174" s="1">
        <f t="shared" si="2"/>
        <v>2.3604299820664892E-2</v>
      </c>
      <c r="J174" t="b">
        <f>ISERROR(VLOOKUP(A174,[1]tazToInclude!$A$2:$A$896,1,0))</f>
        <v>0</v>
      </c>
    </row>
    <row r="175" spans="1:10" x14ac:dyDescent="0.25">
      <c r="A175">
        <v>174</v>
      </c>
      <c r="B175" s="12">
        <v>25</v>
      </c>
      <c r="C175" s="12">
        <v>2093</v>
      </c>
      <c r="D175" s="12">
        <v>1640.9773</v>
      </c>
      <c r="E175" s="1">
        <v>0.78403119899999996</v>
      </c>
      <c r="F175">
        <v>25</v>
      </c>
      <c r="G175">
        <v>1365009</v>
      </c>
      <c r="H175">
        <v>114</v>
      </c>
      <c r="I175" s="1">
        <f t="shared" si="2"/>
        <v>8.3515932861981126E-2</v>
      </c>
      <c r="J175" t="b">
        <f>ISERROR(VLOOKUP(A175,[1]tazToInclude!$A$2:$A$896,1,0))</f>
        <v>0</v>
      </c>
    </row>
    <row r="176" spans="1:10" x14ac:dyDescent="0.25">
      <c r="A176">
        <v>175</v>
      </c>
      <c r="B176" s="12">
        <v>33</v>
      </c>
      <c r="C176" s="12">
        <v>1681</v>
      </c>
      <c r="D176" s="12">
        <v>1191.1102000000001</v>
      </c>
      <c r="E176" s="1">
        <v>0.70857239699999996</v>
      </c>
      <c r="F176">
        <v>33</v>
      </c>
      <c r="G176">
        <v>1489287</v>
      </c>
      <c r="H176">
        <v>312</v>
      </c>
      <c r="I176" s="1">
        <f t="shared" si="2"/>
        <v>0.20949622201765006</v>
      </c>
      <c r="J176" t="b">
        <f>ISERROR(VLOOKUP(A176,[1]tazToInclude!$A$2:$A$896,1,0))</f>
        <v>0</v>
      </c>
    </row>
    <row r="177" spans="1:10" x14ac:dyDescent="0.25">
      <c r="A177">
        <v>176</v>
      </c>
      <c r="B177" s="12">
        <v>29</v>
      </c>
      <c r="C177" s="12">
        <v>16707</v>
      </c>
      <c r="D177" s="12">
        <v>10166.5083</v>
      </c>
      <c r="E177" s="1">
        <v>0.60851788500000004</v>
      </c>
      <c r="F177">
        <v>29</v>
      </c>
      <c r="G177">
        <v>6177265</v>
      </c>
      <c r="H177">
        <v>59</v>
      </c>
      <c r="I177" s="1">
        <f t="shared" si="2"/>
        <v>9.5511524922437356E-3</v>
      </c>
      <c r="J177" t="b">
        <f>ISERROR(VLOOKUP(A177,[1]tazToInclude!$A$2:$A$896,1,0))</f>
        <v>0</v>
      </c>
    </row>
    <row r="178" spans="1:10" x14ac:dyDescent="0.25">
      <c r="A178">
        <v>177</v>
      </c>
      <c r="B178" s="12">
        <v>15</v>
      </c>
      <c r="C178" s="12">
        <v>6435</v>
      </c>
      <c r="D178" s="12">
        <v>4632.2322999999997</v>
      </c>
      <c r="E178" s="1">
        <v>0.719849619</v>
      </c>
      <c r="F178">
        <v>15</v>
      </c>
      <c r="G178">
        <v>1136759</v>
      </c>
      <c r="H178">
        <v>50</v>
      </c>
      <c r="I178" s="1">
        <f t="shared" si="2"/>
        <v>4.3984696844273939E-2</v>
      </c>
      <c r="J178" t="b">
        <f>ISERROR(VLOOKUP(A178,[1]tazToInclude!$A$2:$A$896,1,0))</f>
        <v>0</v>
      </c>
    </row>
    <row r="179" spans="1:10" x14ac:dyDescent="0.25">
      <c r="A179">
        <v>178</v>
      </c>
      <c r="B179" s="12">
        <v>16</v>
      </c>
      <c r="C179" s="12">
        <v>7170</v>
      </c>
      <c r="D179" s="12">
        <v>5194.3896999999997</v>
      </c>
      <c r="E179" s="1">
        <v>0.72446160400000004</v>
      </c>
      <c r="F179">
        <v>16</v>
      </c>
      <c r="G179">
        <v>2071397</v>
      </c>
      <c r="H179">
        <v>6</v>
      </c>
      <c r="I179" s="1">
        <f t="shared" si="2"/>
        <v>2.8965958722543287E-3</v>
      </c>
      <c r="J179" t="b">
        <f>ISERROR(VLOOKUP(A179,[1]tazToInclude!$A$2:$A$896,1,0))</f>
        <v>0</v>
      </c>
    </row>
    <row r="180" spans="1:10" x14ac:dyDescent="0.25">
      <c r="A180">
        <v>179</v>
      </c>
      <c r="B180" s="12">
        <v>24</v>
      </c>
      <c r="C180" s="12">
        <v>9666</v>
      </c>
      <c r="D180" s="12">
        <v>6678.8518000000004</v>
      </c>
      <c r="E180" s="1">
        <v>0.69096335600000003</v>
      </c>
      <c r="F180">
        <v>24</v>
      </c>
      <c r="G180">
        <v>2790961</v>
      </c>
      <c r="H180">
        <v>115</v>
      </c>
      <c r="I180" s="1">
        <f t="shared" si="2"/>
        <v>4.1204445350544135E-2</v>
      </c>
      <c r="J180" t="b">
        <f>ISERROR(VLOOKUP(A180,[1]tazToInclude!$A$2:$A$896,1,0))</f>
        <v>0</v>
      </c>
    </row>
    <row r="181" spans="1:10" x14ac:dyDescent="0.25">
      <c r="A181">
        <v>180</v>
      </c>
      <c r="B181" s="12">
        <v>4</v>
      </c>
      <c r="C181" s="12">
        <v>565</v>
      </c>
      <c r="D181" s="12">
        <v>584.65039999999999</v>
      </c>
      <c r="E181" s="1">
        <v>1.0347794690000001</v>
      </c>
      <c r="F181">
        <v>4</v>
      </c>
      <c r="G181">
        <v>476008</v>
      </c>
      <c r="H181">
        <v>38</v>
      </c>
      <c r="I181" s="1">
        <f t="shared" si="2"/>
        <v>7.9830591082502816E-2</v>
      </c>
      <c r="J181" t="b">
        <f>ISERROR(VLOOKUP(A181,[1]tazToInclude!$A$2:$A$896,1,0))</f>
        <v>0</v>
      </c>
    </row>
    <row r="182" spans="1:10" x14ac:dyDescent="0.25">
      <c r="A182">
        <v>181</v>
      </c>
      <c r="B182" s="12">
        <v>32</v>
      </c>
      <c r="C182" s="12">
        <v>14941</v>
      </c>
      <c r="D182" s="12">
        <v>9818.2494999999999</v>
      </c>
      <c r="E182" s="1">
        <v>0.65713469599999996</v>
      </c>
      <c r="F182">
        <v>32</v>
      </c>
      <c r="G182">
        <v>4357242</v>
      </c>
      <c r="H182">
        <v>208</v>
      </c>
      <c r="I182" s="1">
        <f t="shared" si="2"/>
        <v>4.7736618714315157E-2</v>
      </c>
      <c r="J182" t="b">
        <f>ISERROR(VLOOKUP(A182,[1]tazToInclude!$A$2:$A$896,1,0))</f>
        <v>0</v>
      </c>
    </row>
    <row r="183" spans="1:10" x14ac:dyDescent="0.25">
      <c r="A183">
        <v>182</v>
      </c>
      <c r="B183" s="12">
        <v>18</v>
      </c>
      <c r="C183" s="12">
        <v>2331</v>
      </c>
      <c r="D183" s="12">
        <v>1879.5977</v>
      </c>
      <c r="E183" s="1">
        <v>0.80634821999999995</v>
      </c>
      <c r="F183">
        <v>18</v>
      </c>
      <c r="G183">
        <v>739309</v>
      </c>
      <c r="H183">
        <v>69</v>
      </c>
      <c r="I183" s="1">
        <f t="shared" si="2"/>
        <v>9.3330393651369054E-2</v>
      </c>
      <c r="J183" t="b">
        <f>ISERROR(VLOOKUP(A183,[1]tazToInclude!$A$2:$A$896,1,0))</f>
        <v>0</v>
      </c>
    </row>
    <row r="184" spans="1:10" x14ac:dyDescent="0.25">
      <c r="A184">
        <v>183</v>
      </c>
      <c r="B184" s="12">
        <v>29</v>
      </c>
      <c r="C184" s="12">
        <v>18768</v>
      </c>
      <c r="D184" s="12">
        <v>11753.848599999999</v>
      </c>
      <c r="E184" s="1">
        <v>0.62627070500000004</v>
      </c>
      <c r="F184">
        <v>29</v>
      </c>
      <c r="G184">
        <v>6315439</v>
      </c>
      <c r="H184">
        <v>60</v>
      </c>
      <c r="I184" s="1">
        <f t="shared" si="2"/>
        <v>9.5005272000885446E-3</v>
      </c>
      <c r="J184" t="b">
        <f>ISERROR(VLOOKUP(A184,[1]tazToInclude!$A$2:$A$896,1,0))</f>
        <v>0</v>
      </c>
    </row>
    <row r="185" spans="1:10" x14ac:dyDescent="0.25">
      <c r="A185">
        <v>184</v>
      </c>
      <c r="B185" s="12">
        <v>24</v>
      </c>
      <c r="C185" s="12">
        <v>2843</v>
      </c>
      <c r="D185" s="12">
        <v>2232.27</v>
      </c>
      <c r="E185" s="1">
        <v>0.78518114699999997</v>
      </c>
      <c r="F185">
        <v>24</v>
      </c>
      <c r="G185">
        <v>1393008</v>
      </c>
      <c r="H185">
        <v>64</v>
      </c>
      <c r="I185" s="1">
        <f t="shared" si="2"/>
        <v>4.5943741888058075E-2</v>
      </c>
      <c r="J185" t="b">
        <f>ISERROR(VLOOKUP(A185,[1]tazToInclude!$A$2:$A$896,1,0))</f>
        <v>0</v>
      </c>
    </row>
    <row r="186" spans="1:10" x14ac:dyDescent="0.25">
      <c r="A186">
        <v>185</v>
      </c>
      <c r="B186" s="12">
        <v>30</v>
      </c>
      <c r="C186" s="12">
        <v>19319</v>
      </c>
      <c r="D186" s="12">
        <v>11662.315000000001</v>
      </c>
      <c r="E186" s="1">
        <v>0.60367073900000001</v>
      </c>
      <c r="F186">
        <v>30</v>
      </c>
      <c r="G186">
        <v>7465048</v>
      </c>
      <c r="H186">
        <v>119</v>
      </c>
      <c r="I186" s="1">
        <f t="shared" si="2"/>
        <v>1.5940955771483318E-2</v>
      </c>
      <c r="J186" t="b">
        <f>ISERROR(VLOOKUP(A186,[1]tazToInclude!$A$2:$A$896,1,0))</f>
        <v>0</v>
      </c>
    </row>
    <row r="187" spans="1:10" x14ac:dyDescent="0.25">
      <c r="A187">
        <v>186</v>
      </c>
      <c r="B187" s="12">
        <v>25</v>
      </c>
      <c r="C187" s="12">
        <v>9704</v>
      </c>
      <c r="D187" s="12">
        <v>6263.6153999999997</v>
      </c>
      <c r="E187" s="1">
        <v>0.64546737399999998</v>
      </c>
      <c r="F187">
        <v>25</v>
      </c>
      <c r="G187">
        <v>7282920</v>
      </c>
      <c r="H187">
        <v>211</v>
      </c>
      <c r="I187" s="1">
        <f t="shared" si="2"/>
        <v>2.8971895887913091E-2</v>
      </c>
      <c r="J187" t="b">
        <f>ISERROR(VLOOKUP(A187,[1]tazToInclude!$A$2:$A$896,1,0))</f>
        <v>0</v>
      </c>
    </row>
    <row r="188" spans="1:10" x14ac:dyDescent="0.25">
      <c r="A188">
        <v>187</v>
      </c>
      <c r="B188" s="12">
        <v>31</v>
      </c>
      <c r="C188" s="12">
        <v>2176</v>
      </c>
      <c r="D188" s="12">
        <v>1550.8033</v>
      </c>
      <c r="E188" s="1">
        <v>0.71268533999999994</v>
      </c>
      <c r="F188">
        <v>31</v>
      </c>
      <c r="G188">
        <v>1527046</v>
      </c>
      <c r="H188">
        <v>319</v>
      </c>
      <c r="I188" s="1">
        <f t="shared" si="2"/>
        <v>0.20890005933023628</v>
      </c>
      <c r="J188" t="b">
        <f>ISERROR(VLOOKUP(A188,[1]tazToInclude!$A$2:$A$896,1,0))</f>
        <v>0</v>
      </c>
    </row>
    <row r="189" spans="1:10" x14ac:dyDescent="0.25">
      <c r="A189">
        <v>188</v>
      </c>
      <c r="B189" s="12">
        <v>29</v>
      </c>
      <c r="C189" s="12">
        <v>15352</v>
      </c>
      <c r="D189" s="12">
        <v>9420.393</v>
      </c>
      <c r="E189" s="1">
        <v>0.61362643299999997</v>
      </c>
      <c r="F189">
        <v>29</v>
      </c>
      <c r="G189">
        <v>8231480</v>
      </c>
      <c r="H189">
        <v>147</v>
      </c>
      <c r="I189" s="1">
        <f t="shared" si="2"/>
        <v>1.7858270930622439E-2</v>
      </c>
      <c r="J189" t="b">
        <f>ISERROR(VLOOKUP(A189,[1]tazToInclude!$A$2:$A$896,1,0))</f>
        <v>0</v>
      </c>
    </row>
    <row r="190" spans="1:10" x14ac:dyDescent="0.25">
      <c r="A190">
        <v>189</v>
      </c>
      <c r="B190" s="12">
        <v>22</v>
      </c>
      <c r="C190" s="12">
        <v>7861</v>
      </c>
      <c r="D190" s="12">
        <v>5267.1122999999998</v>
      </c>
      <c r="E190" s="1">
        <v>0.67003082300000005</v>
      </c>
      <c r="F190">
        <v>22</v>
      </c>
      <c r="G190">
        <v>3643100</v>
      </c>
      <c r="H190">
        <v>209</v>
      </c>
      <c r="I190" s="1">
        <f t="shared" si="2"/>
        <v>5.7368724437978642E-2</v>
      </c>
      <c r="J190" t="b">
        <f>ISERROR(VLOOKUP(A190,[1]tazToInclude!$A$2:$A$896,1,0))</f>
        <v>0</v>
      </c>
    </row>
    <row r="191" spans="1:10" x14ac:dyDescent="0.25">
      <c r="A191">
        <v>190</v>
      </c>
      <c r="B191" s="12">
        <v>28</v>
      </c>
      <c r="C191" s="12">
        <v>11447</v>
      </c>
      <c r="D191" s="12">
        <v>7756.1494000000002</v>
      </c>
      <c r="E191" s="1">
        <v>0.67757049000000003</v>
      </c>
      <c r="F191">
        <v>28</v>
      </c>
      <c r="G191">
        <v>3563873</v>
      </c>
      <c r="H191">
        <v>208</v>
      </c>
      <c r="I191" s="1">
        <f t="shared" si="2"/>
        <v>5.8363471425609159E-2</v>
      </c>
      <c r="J191" t="b">
        <f>ISERROR(VLOOKUP(A191,[1]tazToInclude!$A$2:$A$896,1,0))</f>
        <v>0</v>
      </c>
    </row>
    <row r="192" spans="1:10" x14ac:dyDescent="0.25">
      <c r="A192">
        <v>191</v>
      </c>
      <c r="B192" s="12">
        <v>27</v>
      </c>
      <c r="C192" s="12">
        <v>17066</v>
      </c>
      <c r="D192" s="12">
        <v>10279.981599999999</v>
      </c>
      <c r="E192" s="1">
        <v>0.60236620200000002</v>
      </c>
      <c r="F192">
        <v>27</v>
      </c>
      <c r="G192">
        <v>7654552</v>
      </c>
      <c r="H192">
        <v>157</v>
      </c>
      <c r="I192" s="1">
        <f t="shared" si="2"/>
        <v>2.0510671297288202E-2</v>
      </c>
      <c r="J192" t="b">
        <f>ISERROR(VLOOKUP(A192,[1]tazToInclude!$A$2:$A$896,1,0))</f>
        <v>0</v>
      </c>
    </row>
    <row r="193" spans="1:10" x14ac:dyDescent="0.25">
      <c r="A193">
        <v>192</v>
      </c>
      <c r="B193" s="12">
        <v>19</v>
      </c>
      <c r="C193" s="12">
        <v>2378</v>
      </c>
      <c r="D193" s="12">
        <v>1906.9540999999999</v>
      </c>
      <c r="E193" s="1">
        <v>0.80191509699999997</v>
      </c>
      <c r="F193">
        <v>19</v>
      </c>
      <c r="G193">
        <v>761141</v>
      </c>
      <c r="H193">
        <v>818</v>
      </c>
      <c r="I193" s="1">
        <f t="shared" si="2"/>
        <v>1.0747023219088185</v>
      </c>
      <c r="J193" t="b">
        <f>ISERROR(VLOOKUP(A193,[1]tazToInclude!$A$2:$A$896,1,0))</f>
        <v>0</v>
      </c>
    </row>
    <row r="194" spans="1:10" x14ac:dyDescent="0.25">
      <c r="A194">
        <v>193</v>
      </c>
      <c r="B194" s="12">
        <v>22</v>
      </c>
      <c r="C194" s="12">
        <v>2787</v>
      </c>
      <c r="D194" s="12">
        <v>2182.538</v>
      </c>
      <c r="E194" s="1">
        <v>0.78311374199999995</v>
      </c>
      <c r="F194">
        <v>22</v>
      </c>
      <c r="G194">
        <v>999626</v>
      </c>
      <c r="H194">
        <v>38</v>
      </c>
      <c r="I194" s="1">
        <f t="shared" si="2"/>
        <v>3.8014217317276659E-2</v>
      </c>
      <c r="J194" t="b">
        <f>ISERROR(VLOOKUP(A194,[1]tazToInclude!$A$2:$A$896,1,0))</f>
        <v>0</v>
      </c>
    </row>
    <row r="195" spans="1:10" x14ac:dyDescent="0.25">
      <c r="A195">
        <v>194</v>
      </c>
      <c r="B195" s="12">
        <v>28</v>
      </c>
      <c r="C195" s="12">
        <v>2238</v>
      </c>
      <c r="D195" s="12">
        <v>1653.6497999999999</v>
      </c>
      <c r="E195" s="1">
        <v>0.73889624700000001</v>
      </c>
      <c r="F195">
        <v>28</v>
      </c>
      <c r="G195">
        <v>1425229</v>
      </c>
      <c r="H195">
        <v>172</v>
      </c>
      <c r="I195" s="1">
        <f t="shared" ref="I195:I258" si="3">IFERROR(H195*1000/G195,1.7)</f>
        <v>0.12068236051890609</v>
      </c>
      <c r="J195" t="b">
        <f>ISERROR(VLOOKUP(A195,[1]tazToInclude!$A$2:$A$896,1,0))</f>
        <v>0</v>
      </c>
    </row>
    <row r="196" spans="1:10" x14ac:dyDescent="0.25">
      <c r="A196">
        <v>195</v>
      </c>
      <c r="B196" s="12">
        <v>17</v>
      </c>
      <c r="C196" s="12">
        <v>7463</v>
      </c>
      <c r="D196" s="12">
        <v>4995.1481000000003</v>
      </c>
      <c r="E196" s="1">
        <v>0.66932173399999995</v>
      </c>
      <c r="F196">
        <v>17</v>
      </c>
      <c r="G196">
        <v>1387251</v>
      </c>
      <c r="H196">
        <v>100</v>
      </c>
      <c r="I196" s="1">
        <f t="shared" si="3"/>
        <v>7.2085008408716233E-2</v>
      </c>
      <c r="J196" t="b">
        <f>ISERROR(VLOOKUP(A196,[1]tazToInclude!$A$2:$A$896,1,0))</f>
        <v>0</v>
      </c>
    </row>
    <row r="197" spans="1:10" x14ac:dyDescent="0.25">
      <c r="A197">
        <v>196</v>
      </c>
      <c r="B197" s="12">
        <v>20</v>
      </c>
      <c r="C197" s="12">
        <v>8197</v>
      </c>
      <c r="D197" s="12">
        <v>5586.7546000000002</v>
      </c>
      <c r="E197" s="1">
        <v>0.68156088800000003</v>
      </c>
      <c r="F197">
        <v>20</v>
      </c>
      <c r="G197">
        <v>2152013</v>
      </c>
      <c r="H197">
        <v>78</v>
      </c>
      <c r="I197" s="1">
        <f t="shared" si="3"/>
        <v>3.6245134206903028E-2</v>
      </c>
      <c r="J197" t="b">
        <f>ISERROR(VLOOKUP(A197,[1]tazToInclude!$A$2:$A$896,1,0))</f>
        <v>0</v>
      </c>
    </row>
    <row r="198" spans="1:10" x14ac:dyDescent="0.25">
      <c r="A198">
        <v>197</v>
      </c>
      <c r="B198" s="12">
        <v>21</v>
      </c>
      <c r="C198" s="12">
        <v>5180</v>
      </c>
      <c r="D198" s="12">
        <v>3702.2754</v>
      </c>
      <c r="E198" s="1">
        <v>0.71472498100000004</v>
      </c>
      <c r="F198">
        <v>21</v>
      </c>
      <c r="G198">
        <v>6149724</v>
      </c>
      <c r="H198">
        <v>1243</v>
      </c>
      <c r="I198" s="1">
        <f t="shared" si="3"/>
        <v>0.20212289201921907</v>
      </c>
      <c r="J198" t="b">
        <f>ISERROR(VLOOKUP(A198,[1]tazToInclude!$A$2:$A$896,1,0))</f>
        <v>0</v>
      </c>
    </row>
    <row r="199" spans="1:10" x14ac:dyDescent="0.25">
      <c r="A199">
        <v>198</v>
      </c>
      <c r="B199" s="12">
        <v>28</v>
      </c>
      <c r="C199" s="12">
        <v>2479</v>
      </c>
      <c r="D199" s="12">
        <v>1733.1663000000001</v>
      </c>
      <c r="E199" s="1">
        <v>0.69913928999999997</v>
      </c>
      <c r="F199">
        <v>28</v>
      </c>
      <c r="G199">
        <v>1476794</v>
      </c>
      <c r="H199">
        <v>291</v>
      </c>
      <c r="I199" s="1">
        <f t="shared" si="3"/>
        <v>0.19704847121534894</v>
      </c>
      <c r="J199" t="b">
        <f>ISERROR(VLOOKUP(A199,[1]tazToInclude!$A$2:$A$896,1,0))</f>
        <v>0</v>
      </c>
    </row>
    <row r="200" spans="1:10" x14ac:dyDescent="0.25">
      <c r="A200">
        <v>199</v>
      </c>
      <c r="B200" s="12">
        <v>25</v>
      </c>
      <c r="C200" s="12">
        <v>10172</v>
      </c>
      <c r="D200" s="12">
        <v>6871.4880999999996</v>
      </c>
      <c r="E200" s="1">
        <v>0.67552969900000004</v>
      </c>
      <c r="F200">
        <v>25</v>
      </c>
      <c r="G200">
        <v>2901575</v>
      </c>
      <c r="H200">
        <v>209</v>
      </c>
      <c r="I200" s="1">
        <f t="shared" si="3"/>
        <v>7.2029845859576266E-2</v>
      </c>
      <c r="J200" t="b">
        <f>ISERROR(VLOOKUP(A200,[1]tazToInclude!$A$2:$A$896,1,0))</f>
        <v>0</v>
      </c>
    </row>
    <row r="201" spans="1:10" x14ac:dyDescent="0.25">
      <c r="A201">
        <v>200</v>
      </c>
      <c r="B201" s="12">
        <v>29</v>
      </c>
      <c r="C201" s="12">
        <v>6428</v>
      </c>
      <c r="D201" s="12">
        <v>4610.1121000000003</v>
      </c>
      <c r="E201" s="1">
        <v>0.71719229900000003</v>
      </c>
      <c r="F201">
        <v>29</v>
      </c>
      <c r="G201">
        <v>2347482</v>
      </c>
      <c r="H201">
        <v>376</v>
      </c>
      <c r="I201" s="1">
        <f t="shared" si="3"/>
        <v>0.16017162218922232</v>
      </c>
      <c r="J201" t="b">
        <f>ISERROR(VLOOKUP(A201,[1]tazToInclude!$A$2:$A$896,1,0))</f>
        <v>0</v>
      </c>
    </row>
    <row r="202" spans="1:10" x14ac:dyDescent="0.25">
      <c r="A202">
        <v>201</v>
      </c>
      <c r="B202" s="12">
        <v>30</v>
      </c>
      <c r="C202" s="12">
        <v>15699</v>
      </c>
      <c r="D202" s="12">
        <v>10378.4367</v>
      </c>
      <c r="E202" s="1">
        <v>0.66108903100000005</v>
      </c>
      <c r="F202">
        <v>30</v>
      </c>
      <c r="G202">
        <v>4329436</v>
      </c>
      <c r="H202">
        <v>265</v>
      </c>
      <c r="I202" s="1">
        <f t="shared" si="3"/>
        <v>6.1208896493677237E-2</v>
      </c>
      <c r="J202" t="b">
        <f>ISERROR(VLOOKUP(A202,[1]tazToInclude!$A$2:$A$896,1,0))</f>
        <v>0</v>
      </c>
    </row>
    <row r="203" spans="1:10" x14ac:dyDescent="0.25">
      <c r="A203">
        <v>202</v>
      </c>
      <c r="B203" s="12">
        <v>30</v>
      </c>
      <c r="C203" s="12">
        <v>12511</v>
      </c>
      <c r="D203" s="12">
        <v>8477.5360000000001</v>
      </c>
      <c r="E203" s="1">
        <v>0.67760658600000001</v>
      </c>
      <c r="F203">
        <v>30</v>
      </c>
      <c r="G203">
        <v>3572099</v>
      </c>
      <c r="H203">
        <v>322</v>
      </c>
      <c r="I203" s="1">
        <f t="shared" si="3"/>
        <v>9.0143078341333768E-2</v>
      </c>
      <c r="J203" t="b">
        <f>ISERROR(VLOOKUP(A203,[1]tazToInclude!$A$2:$A$896,1,0))</f>
        <v>0</v>
      </c>
    </row>
    <row r="204" spans="1:10" x14ac:dyDescent="0.25">
      <c r="A204">
        <v>203</v>
      </c>
      <c r="B204" s="12">
        <v>23</v>
      </c>
      <c r="C204" s="12">
        <v>6153</v>
      </c>
      <c r="D204" s="12">
        <v>4262.0072</v>
      </c>
      <c r="E204" s="1">
        <v>0.69267141200000004</v>
      </c>
      <c r="F204">
        <v>23</v>
      </c>
      <c r="G204">
        <v>1928094</v>
      </c>
      <c r="H204">
        <v>1715</v>
      </c>
      <c r="I204" s="1">
        <f t="shared" si="3"/>
        <v>0.88947945483985735</v>
      </c>
      <c r="J204" t="b">
        <f>ISERROR(VLOOKUP(A204,[1]tazToInclude!$A$2:$A$896,1,0))</f>
        <v>0</v>
      </c>
    </row>
    <row r="205" spans="1:10" x14ac:dyDescent="0.25">
      <c r="A205">
        <v>204</v>
      </c>
      <c r="B205" s="12">
        <v>33</v>
      </c>
      <c r="C205" s="12">
        <v>20357</v>
      </c>
      <c r="D205" s="12">
        <v>12281.134700000001</v>
      </c>
      <c r="E205" s="1">
        <v>0.60328804300000005</v>
      </c>
      <c r="F205">
        <v>33</v>
      </c>
      <c r="G205">
        <v>7843215</v>
      </c>
      <c r="H205">
        <v>211</v>
      </c>
      <c r="I205" s="1">
        <f t="shared" si="3"/>
        <v>2.69022333316121E-2</v>
      </c>
      <c r="J205" t="b">
        <f>ISERROR(VLOOKUP(A205,[1]tazToInclude!$A$2:$A$896,1,0))</f>
        <v>0</v>
      </c>
    </row>
    <row r="206" spans="1:10" x14ac:dyDescent="0.25">
      <c r="A206">
        <v>205</v>
      </c>
      <c r="B206" s="12">
        <v>32</v>
      </c>
      <c r="C206" s="12">
        <v>18796</v>
      </c>
      <c r="D206" s="12">
        <v>11677.7253</v>
      </c>
      <c r="E206" s="1">
        <v>0.62128779000000001</v>
      </c>
      <c r="F206">
        <v>32</v>
      </c>
      <c r="G206">
        <v>10057192</v>
      </c>
      <c r="H206">
        <v>298</v>
      </c>
      <c r="I206" s="1">
        <f t="shared" si="3"/>
        <v>2.9630537032603137E-2</v>
      </c>
      <c r="J206" t="b">
        <f>ISERROR(VLOOKUP(A206,[1]tazToInclude!$A$2:$A$896,1,0))</f>
        <v>0</v>
      </c>
    </row>
    <row r="207" spans="1:10" x14ac:dyDescent="0.25">
      <c r="A207">
        <v>206</v>
      </c>
      <c r="B207" s="12">
        <v>16</v>
      </c>
      <c r="C207" s="12">
        <v>2313</v>
      </c>
      <c r="D207" s="12">
        <v>1869.4393</v>
      </c>
      <c r="E207" s="1">
        <v>0.80823143099999994</v>
      </c>
      <c r="F207">
        <v>16</v>
      </c>
      <c r="G207">
        <v>700634</v>
      </c>
      <c r="H207">
        <v>795</v>
      </c>
      <c r="I207" s="1">
        <f t="shared" si="3"/>
        <v>1.1346865838654705</v>
      </c>
      <c r="J207" t="b">
        <f>ISERROR(VLOOKUP(A207,[1]tazToInclude!$A$2:$A$896,1,0))</f>
        <v>0</v>
      </c>
    </row>
    <row r="208" spans="1:10" x14ac:dyDescent="0.25">
      <c r="A208">
        <v>207</v>
      </c>
      <c r="B208" s="12">
        <v>20</v>
      </c>
      <c r="C208" s="12">
        <v>2698</v>
      </c>
      <c r="D208" s="12">
        <v>2111.2026999999998</v>
      </c>
      <c r="E208" s="1">
        <v>0.78250655999999996</v>
      </c>
      <c r="F208">
        <v>20</v>
      </c>
      <c r="G208">
        <v>846688</v>
      </c>
      <c r="H208">
        <v>93</v>
      </c>
      <c r="I208" s="1">
        <f t="shared" si="3"/>
        <v>0.1098397520692392</v>
      </c>
      <c r="J208" t="b">
        <f>ISERROR(VLOOKUP(A208,[1]tazToInclude!$A$2:$A$896,1,0))</f>
        <v>0</v>
      </c>
    </row>
    <row r="209" spans="1:10" x14ac:dyDescent="0.25">
      <c r="A209">
        <v>208</v>
      </c>
      <c r="B209" s="12">
        <v>23</v>
      </c>
      <c r="C209" s="12">
        <v>2618</v>
      </c>
      <c r="D209" s="12">
        <v>1841.3624</v>
      </c>
      <c r="E209" s="1">
        <v>0.70334698200000001</v>
      </c>
      <c r="F209">
        <v>23</v>
      </c>
      <c r="G209">
        <v>1373751</v>
      </c>
      <c r="H209">
        <v>241</v>
      </c>
      <c r="I209" s="1">
        <f t="shared" si="3"/>
        <v>0.17543208339793748</v>
      </c>
      <c r="J209" t="b">
        <f>ISERROR(VLOOKUP(A209,[1]tazToInclude!$A$2:$A$896,1,0))</f>
        <v>0</v>
      </c>
    </row>
    <row r="210" spans="1:10" x14ac:dyDescent="0.25">
      <c r="A210">
        <v>209</v>
      </c>
      <c r="B210" s="12">
        <v>25</v>
      </c>
      <c r="C210" s="12">
        <v>6920</v>
      </c>
      <c r="D210" s="12">
        <v>4694.7911999999997</v>
      </c>
      <c r="E210" s="1">
        <v>0.67843803499999999</v>
      </c>
      <c r="F210">
        <v>25</v>
      </c>
      <c r="G210">
        <v>9280465</v>
      </c>
      <c r="H210">
        <v>560</v>
      </c>
      <c r="I210" s="1">
        <f t="shared" si="3"/>
        <v>6.0341803993657649E-2</v>
      </c>
      <c r="J210" t="b">
        <f>ISERROR(VLOOKUP(A210,[1]tazToInclude!$A$2:$A$896,1,0))</f>
        <v>0</v>
      </c>
    </row>
    <row r="211" spans="1:10" x14ac:dyDescent="0.25">
      <c r="A211">
        <v>210</v>
      </c>
      <c r="B211" s="12">
        <v>21</v>
      </c>
      <c r="C211" s="12">
        <v>8579</v>
      </c>
      <c r="D211" s="12">
        <v>5326.2347</v>
      </c>
      <c r="E211" s="1">
        <v>0.62084563500000001</v>
      </c>
      <c r="F211">
        <v>21</v>
      </c>
      <c r="G211">
        <v>2152559</v>
      </c>
      <c r="H211">
        <v>888</v>
      </c>
      <c r="I211" s="1">
        <f t="shared" si="3"/>
        <v>0.41253224650288334</v>
      </c>
      <c r="J211" t="b">
        <f>ISERROR(VLOOKUP(A211,[1]tazToInclude!$A$2:$A$896,1,0))</f>
        <v>0</v>
      </c>
    </row>
    <row r="212" spans="1:10" x14ac:dyDescent="0.25">
      <c r="A212">
        <v>211</v>
      </c>
      <c r="B212" s="12">
        <v>25</v>
      </c>
      <c r="C212" s="12">
        <v>6269</v>
      </c>
      <c r="D212" s="12">
        <v>4393.4903000000004</v>
      </c>
      <c r="E212" s="1">
        <v>0.70082793099999996</v>
      </c>
      <c r="F212">
        <v>25</v>
      </c>
      <c r="G212">
        <v>2181229</v>
      </c>
      <c r="H212">
        <v>337</v>
      </c>
      <c r="I212" s="1">
        <f t="shared" si="3"/>
        <v>0.15450005478562773</v>
      </c>
      <c r="J212" t="b">
        <f>ISERROR(VLOOKUP(A212,[1]tazToInclude!$A$2:$A$896,1,0))</f>
        <v>0</v>
      </c>
    </row>
    <row r="213" spans="1:10" x14ac:dyDescent="0.25">
      <c r="A213">
        <v>212</v>
      </c>
      <c r="B213" s="12">
        <v>34</v>
      </c>
      <c r="C213" s="12">
        <v>20912</v>
      </c>
      <c r="D213" s="12">
        <v>13022.6077</v>
      </c>
      <c r="E213" s="1">
        <v>0.62273372699999996</v>
      </c>
      <c r="F213">
        <v>34</v>
      </c>
      <c r="G213">
        <v>6548760</v>
      </c>
      <c r="H213">
        <v>237</v>
      </c>
      <c r="I213" s="1">
        <f t="shared" si="3"/>
        <v>3.6190057354369379E-2</v>
      </c>
      <c r="J213" t="b">
        <f>ISERROR(VLOOKUP(A213,[1]tazToInclude!$A$2:$A$896,1,0))</f>
        <v>0</v>
      </c>
    </row>
    <row r="214" spans="1:10" x14ac:dyDescent="0.25">
      <c r="A214">
        <v>213</v>
      </c>
      <c r="B214" s="12">
        <v>25</v>
      </c>
      <c r="C214" s="12">
        <v>7141</v>
      </c>
      <c r="D214" s="12">
        <v>4893.9380000000001</v>
      </c>
      <c r="E214" s="1">
        <v>0.68532950599999998</v>
      </c>
      <c r="F214">
        <v>25</v>
      </c>
      <c r="G214">
        <v>2414328</v>
      </c>
      <c r="H214">
        <v>1765</v>
      </c>
      <c r="I214" s="1">
        <f t="shared" si="3"/>
        <v>0.73105228452803428</v>
      </c>
      <c r="J214" t="b">
        <f>ISERROR(VLOOKUP(A214,[1]tazToInclude!$A$2:$A$896,1,0))</f>
        <v>0</v>
      </c>
    </row>
    <row r="215" spans="1:10" x14ac:dyDescent="0.25">
      <c r="A215">
        <v>214</v>
      </c>
      <c r="B215" s="12">
        <v>23</v>
      </c>
      <c r="C215" s="12">
        <v>4854</v>
      </c>
      <c r="D215" s="12">
        <v>3683.0886</v>
      </c>
      <c r="E215" s="1">
        <v>0.75877391800000005</v>
      </c>
      <c r="F215">
        <v>23</v>
      </c>
      <c r="G215">
        <v>5478224</v>
      </c>
      <c r="H215">
        <v>1438</v>
      </c>
      <c r="I215" s="1">
        <f t="shared" si="3"/>
        <v>0.2624938301172059</v>
      </c>
      <c r="J215" t="b">
        <f>ISERROR(VLOOKUP(A215,[1]tazToInclude!$A$2:$A$896,1,0))</f>
        <v>0</v>
      </c>
    </row>
    <row r="216" spans="1:10" x14ac:dyDescent="0.25">
      <c r="A216">
        <v>215</v>
      </c>
      <c r="B216" s="12">
        <v>20</v>
      </c>
      <c r="C216" s="12">
        <v>6214</v>
      </c>
      <c r="D216" s="12">
        <v>4206.6107000000002</v>
      </c>
      <c r="E216" s="1">
        <v>0.67695698400000004</v>
      </c>
      <c r="F216">
        <v>20</v>
      </c>
      <c r="G216">
        <v>2134191</v>
      </c>
      <c r="H216">
        <v>2413</v>
      </c>
      <c r="I216" s="1">
        <f t="shared" si="3"/>
        <v>1.1306391977100456</v>
      </c>
      <c r="J216" t="b">
        <f>ISERROR(VLOOKUP(A216,[1]tazToInclude!$A$2:$A$896,1,0))</f>
        <v>0</v>
      </c>
    </row>
    <row r="217" spans="1:10" x14ac:dyDescent="0.25">
      <c r="A217">
        <v>216</v>
      </c>
      <c r="B217" s="12">
        <v>13</v>
      </c>
      <c r="C217" s="12">
        <v>2159</v>
      </c>
      <c r="D217" s="12">
        <v>1744.1175000000001</v>
      </c>
      <c r="E217" s="1">
        <v>0.80783580399999999</v>
      </c>
      <c r="F217">
        <v>13</v>
      </c>
      <c r="G217">
        <v>564953</v>
      </c>
      <c r="H217">
        <v>807</v>
      </c>
      <c r="I217" s="1">
        <f t="shared" si="3"/>
        <v>1.4284374098376325</v>
      </c>
      <c r="J217" t="b">
        <f>ISERROR(VLOOKUP(A217,[1]tazToInclude!$A$2:$A$896,1,0))</f>
        <v>0</v>
      </c>
    </row>
    <row r="218" spans="1:10" x14ac:dyDescent="0.25">
      <c r="A218">
        <v>217</v>
      </c>
      <c r="B218" s="12">
        <v>23</v>
      </c>
      <c r="C218" s="12">
        <v>9346</v>
      </c>
      <c r="D218" s="12">
        <v>6006.1244999999999</v>
      </c>
      <c r="E218" s="1">
        <v>0.64264118299999995</v>
      </c>
      <c r="F218">
        <v>23</v>
      </c>
      <c r="G218">
        <v>2890483</v>
      </c>
      <c r="H218">
        <v>192</v>
      </c>
      <c r="I218" s="1">
        <f t="shared" si="3"/>
        <v>6.6424884699200784E-2</v>
      </c>
      <c r="J218" t="b">
        <f>ISERROR(VLOOKUP(A218,[1]tazToInclude!$A$2:$A$896,1,0))</f>
        <v>0</v>
      </c>
    </row>
    <row r="219" spans="1:10" x14ac:dyDescent="0.25">
      <c r="A219">
        <v>218</v>
      </c>
      <c r="B219" s="12">
        <v>17</v>
      </c>
      <c r="C219" s="12">
        <v>2583</v>
      </c>
      <c r="D219" s="12">
        <v>2033.8444</v>
      </c>
      <c r="E219" s="1">
        <v>0.78739620600000004</v>
      </c>
      <c r="F219">
        <v>17</v>
      </c>
      <c r="G219">
        <v>747623</v>
      </c>
      <c r="H219">
        <v>93</v>
      </c>
      <c r="I219" s="1">
        <f t="shared" si="3"/>
        <v>0.1243942468329626</v>
      </c>
      <c r="J219" t="b">
        <f>ISERROR(VLOOKUP(A219,[1]tazToInclude!$A$2:$A$896,1,0))</f>
        <v>0</v>
      </c>
    </row>
    <row r="220" spans="1:10" x14ac:dyDescent="0.25">
      <c r="A220">
        <v>219</v>
      </c>
      <c r="B220" s="12">
        <v>21</v>
      </c>
      <c r="C220" s="12">
        <v>2753</v>
      </c>
      <c r="D220" s="12">
        <v>2118.0967000000001</v>
      </c>
      <c r="E220" s="1">
        <v>0.76937766100000005</v>
      </c>
      <c r="F220">
        <v>21</v>
      </c>
      <c r="G220">
        <v>1104684</v>
      </c>
      <c r="H220">
        <v>113</v>
      </c>
      <c r="I220" s="1">
        <f t="shared" si="3"/>
        <v>0.10229169608684474</v>
      </c>
      <c r="J220" t="b">
        <f>ISERROR(VLOOKUP(A220,[1]tazToInclude!$A$2:$A$896,1,0))</f>
        <v>0</v>
      </c>
    </row>
    <row r="221" spans="1:10" x14ac:dyDescent="0.25">
      <c r="A221">
        <v>220</v>
      </c>
      <c r="B221" s="12">
        <v>19</v>
      </c>
      <c r="C221" s="12">
        <v>2337</v>
      </c>
      <c r="D221" s="12">
        <v>1655.1619000000001</v>
      </c>
      <c r="E221" s="1">
        <v>0.70824214799999996</v>
      </c>
      <c r="F221">
        <v>19</v>
      </c>
      <c r="G221">
        <v>1106040</v>
      </c>
      <c r="H221">
        <v>211</v>
      </c>
      <c r="I221" s="1">
        <f t="shared" si="3"/>
        <v>0.19077067737152364</v>
      </c>
      <c r="J221" t="b">
        <f>ISERROR(VLOOKUP(A221,[1]tazToInclude!$A$2:$A$896,1,0))</f>
        <v>0</v>
      </c>
    </row>
    <row r="222" spans="1:10" x14ac:dyDescent="0.25">
      <c r="A222">
        <v>221</v>
      </c>
      <c r="B222" s="12">
        <v>31</v>
      </c>
      <c r="C222" s="12">
        <v>18900</v>
      </c>
      <c r="D222" s="12">
        <v>11422.9712</v>
      </c>
      <c r="E222" s="1">
        <v>0.604390011</v>
      </c>
      <c r="F222">
        <v>31</v>
      </c>
      <c r="G222">
        <v>7750382</v>
      </c>
      <c r="H222">
        <v>340</v>
      </c>
      <c r="I222" s="1">
        <f t="shared" si="3"/>
        <v>4.3868805434364395E-2</v>
      </c>
      <c r="J222" t="b">
        <f>ISERROR(VLOOKUP(A222,[1]tazToInclude!$A$2:$A$896,1,0))</f>
        <v>0</v>
      </c>
    </row>
    <row r="223" spans="1:10" x14ac:dyDescent="0.25">
      <c r="A223">
        <v>222</v>
      </c>
      <c r="B223" s="12">
        <v>25</v>
      </c>
      <c r="C223" s="12">
        <v>6041</v>
      </c>
      <c r="D223" s="12">
        <v>4212.0956999999999</v>
      </c>
      <c r="E223" s="1">
        <v>0.69725139899999999</v>
      </c>
      <c r="F223">
        <v>25</v>
      </c>
      <c r="G223">
        <v>2071873</v>
      </c>
      <c r="H223">
        <v>1829</v>
      </c>
      <c r="I223" s="1">
        <f t="shared" si="3"/>
        <v>0.88277611610364148</v>
      </c>
      <c r="J223" t="b">
        <f>ISERROR(VLOOKUP(A223,[1]tazToInclude!$A$2:$A$896,1,0))</f>
        <v>0</v>
      </c>
    </row>
    <row r="224" spans="1:10" x14ac:dyDescent="0.25">
      <c r="A224">
        <v>223</v>
      </c>
      <c r="B224" s="12">
        <v>30</v>
      </c>
      <c r="C224" s="12">
        <v>16913</v>
      </c>
      <c r="D224" s="12">
        <v>10492.7935</v>
      </c>
      <c r="E224" s="1">
        <v>0.62039812599999999</v>
      </c>
      <c r="F224">
        <v>30</v>
      </c>
      <c r="G224">
        <v>10109425</v>
      </c>
      <c r="H224">
        <v>418</v>
      </c>
      <c r="I224" s="1">
        <f t="shared" si="3"/>
        <v>4.1347554386129776E-2</v>
      </c>
      <c r="J224" t="b">
        <f>ISERROR(VLOOKUP(A224,[1]tazToInclude!$A$2:$A$896,1,0))</f>
        <v>0</v>
      </c>
    </row>
    <row r="225" spans="1:10" x14ac:dyDescent="0.25">
      <c r="A225">
        <v>224</v>
      </c>
      <c r="B225" s="12">
        <v>22</v>
      </c>
      <c r="C225" s="12">
        <v>6518</v>
      </c>
      <c r="D225" s="12">
        <v>4464.7798000000003</v>
      </c>
      <c r="E225" s="1">
        <v>0.68499229800000005</v>
      </c>
      <c r="F225">
        <v>22</v>
      </c>
      <c r="G225">
        <v>2337710</v>
      </c>
      <c r="H225">
        <v>1726</v>
      </c>
      <c r="I225" s="1">
        <f t="shared" si="3"/>
        <v>0.73832939072853343</v>
      </c>
      <c r="J225" t="b">
        <f>ISERROR(VLOOKUP(A225,[1]tazToInclude!$A$2:$A$896,1,0))</f>
        <v>0</v>
      </c>
    </row>
    <row r="226" spans="1:10" x14ac:dyDescent="0.25">
      <c r="A226">
        <v>225</v>
      </c>
      <c r="B226" s="12">
        <v>20</v>
      </c>
      <c r="C226" s="12">
        <v>7044</v>
      </c>
      <c r="D226" s="12">
        <v>4590.8617000000004</v>
      </c>
      <c r="E226" s="1">
        <v>0.65174072999999999</v>
      </c>
      <c r="F226">
        <v>20</v>
      </c>
      <c r="G226">
        <v>2431389</v>
      </c>
      <c r="H226">
        <v>2417</v>
      </c>
      <c r="I226" s="1">
        <f t="shared" si="3"/>
        <v>0.99408198359044975</v>
      </c>
      <c r="J226" t="b">
        <f>ISERROR(VLOOKUP(A226,[1]tazToInclude!$A$2:$A$896,1,0))</f>
        <v>0</v>
      </c>
    </row>
    <row r="227" spans="1:10" x14ac:dyDescent="0.25">
      <c r="A227">
        <v>226</v>
      </c>
      <c r="B227" s="12">
        <v>18</v>
      </c>
      <c r="C227" s="12">
        <v>6605</v>
      </c>
      <c r="D227" s="12">
        <v>4113.4171999999999</v>
      </c>
      <c r="E227" s="1">
        <v>0.62277323200000001</v>
      </c>
      <c r="F227">
        <v>18</v>
      </c>
      <c r="G227">
        <v>2379209</v>
      </c>
      <c r="H227">
        <v>2359</v>
      </c>
      <c r="I227" s="1">
        <f t="shared" si="3"/>
        <v>0.99150600052370341</v>
      </c>
      <c r="J227" t="b">
        <f>ISERROR(VLOOKUP(A227,[1]tazToInclude!$A$2:$A$896,1,0))</f>
        <v>0</v>
      </c>
    </row>
    <row r="228" spans="1:10" x14ac:dyDescent="0.25">
      <c r="A228">
        <v>227</v>
      </c>
      <c r="B228" s="12">
        <v>21</v>
      </c>
      <c r="C228" s="12">
        <v>8884</v>
      </c>
      <c r="D228" s="12">
        <v>5292.4993999999997</v>
      </c>
      <c r="E228" s="1">
        <v>0.59573383599999996</v>
      </c>
      <c r="F228">
        <v>21</v>
      </c>
      <c r="G228">
        <v>3104296</v>
      </c>
      <c r="H228">
        <v>1580</v>
      </c>
      <c r="I228" s="1">
        <f t="shared" si="3"/>
        <v>0.5089720825591374</v>
      </c>
      <c r="J228" t="b">
        <f>ISERROR(VLOOKUP(A228,[1]tazToInclude!$A$2:$A$896,1,0))</f>
        <v>0</v>
      </c>
    </row>
    <row r="229" spans="1:10" x14ac:dyDescent="0.25">
      <c r="A229">
        <v>228</v>
      </c>
      <c r="B229" s="12">
        <v>21</v>
      </c>
      <c r="C229" s="12">
        <v>8206</v>
      </c>
      <c r="D229" s="12">
        <v>5033.8518999999997</v>
      </c>
      <c r="E229" s="1">
        <v>0.61343552300000004</v>
      </c>
      <c r="F229">
        <v>21</v>
      </c>
      <c r="G229">
        <v>2637864</v>
      </c>
      <c r="H229">
        <v>1636</v>
      </c>
      <c r="I229" s="1">
        <f t="shared" si="3"/>
        <v>0.62019876688108255</v>
      </c>
      <c r="J229" t="b">
        <f>ISERROR(VLOOKUP(A229,[1]tazToInclude!$A$2:$A$896,1,0))</f>
        <v>0</v>
      </c>
    </row>
    <row r="230" spans="1:10" x14ac:dyDescent="0.25">
      <c r="A230">
        <v>229</v>
      </c>
      <c r="B230" s="12">
        <v>25</v>
      </c>
      <c r="C230" s="12">
        <v>10707</v>
      </c>
      <c r="D230" s="12">
        <v>6688.5227000000004</v>
      </c>
      <c r="E230" s="1">
        <v>0.62468690599999999</v>
      </c>
      <c r="F230">
        <v>25</v>
      </c>
      <c r="G230">
        <v>2758712</v>
      </c>
      <c r="H230">
        <v>1683</v>
      </c>
      <c r="I230" s="1">
        <f t="shared" si="3"/>
        <v>0.61006730677214582</v>
      </c>
      <c r="J230" t="b">
        <f>ISERROR(VLOOKUP(A230,[1]tazToInclude!$A$2:$A$896,1,0))</f>
        <v>0</v>
      </c>
    </row>
    <row r="231" spans="1:10" x14ac:dyDescent="0.25">
      <c r="A231">
        <v>230</v>
      </c>
      <c r="B231" s="12">
        <v>39</v>
      </c>
      <c r="C231" s="12">
        <v>20502</v>
      </c>
      <c r="D231" s="12">
        <v>13147.3856</v>
      </c>
      <c r="E231" s="1">
        <v>0.64127332000000004</v>
      </c>
      <c r="F231">
        <v>39</v>
      </c>
      <c r="G231">
        <v>16061156</v>
      </c>
      <c r="H231">
        <v>820</v>
      </c>
      <c r="I231" s="1">
        <f t="shared" si="3"/>
        <v>5.1054855578265973E-2</v>
      </c>
      <c r="J231" t="b">
        <f>ISERROR(VLOOKUP(A231,[1]tazToInclude!$A$2:$A$896,1,0))</f>
        <v>0</v>
      </c>
    </row>
    <row r="232" spans="1:10" x14ac:dyDescent="0.25">
      <c r="A232">
        <v>231</v>
      </c>
      <c r="B232" s="12">
        <v>39</v>
      </c>
      <c r="C232" s="12">
        <v>22623</v>
      </c>
      <c r="D232" s="12">
        <v>13681.8423</v>
      </c>
      <c r="E232" s="1">
        <v>0.60477577199999999</v>
      </c>
      <c r="F232">
        <v>39</v>
      </c>
      <c r="G232">
        <v>8432495</v>
      </c>
      <c r="H232">
        <v>457</v>
      </c>
      <c r="I232" s="1">
        <f t="shared" si="3"/>
        <v>5.4195110699739521E-2</v>
      </c>
      <c r="J232" t="b">
        <f>ISERROR(VLOOKUP(A232,[1]tazToInclude!$A$2:$A$896,1,0))</f>
        <v>0</v>
      </c>
    </row>
    <row r="233" spans="1:10" x14ac:dyDescent="0.25">
      <c r="A233">
        <v>232</v>
      </c>
      <c r="B233" s="12">
        <v>39</v>
      </c>
      <c r="C233" s="12">
        <v>21841</v>
      </c>
      <c r="D233" s="12">
        <v>12948.3771</v>
      </c>
      <c r="E233" s="1">
        <v>0.59284726399999998</v>
      </c>
      <c r="F233">
        <v>39</v>
      </c>
      <c r="G233">
        <v>9892593</v>
      </c>
      <c r="H233">
        <v>536</v>
      </c>
      <c r="I233" s="1">
        <f t="shared" si="3"/>
        <v>5.4181952092843606E-2</v>
      </c>
      <c r="J233" t="b">
        <f>ISERROR(VLOOKUP(A233,[1]tazToInclude!$A$2:$A$896,1,0))</f>
        <v>0</v>
      </c>
    </row>
    <row r="234" spans="1:10" x14ac:dyDescent="0.25">
      <c r="A234">
        <v>233</v>
      </c>
      <c r="B234" s="12">
        <v>25</v>
      </c>
      <c r="C234" s="12">
        <v>9957</v>
      </c>
      <c r="D234" s="12">
        <v>5879.9143000000004</v>
      </c>
      <c r="E234" s="1">
        <v>0.59053071199999996</v>
      </c>
      <c r="F234">
        <v>25</v>
      </c>
      <c r="G234">
        <v>3152767</v>
      </c>
      <c r="H234">
        <v>2412</v>
      </c>
      <c r="I234" s="1">
        <f t="shared" si="3"/>
        <v>0.76504226287575328</v>
      </c>
      <c r="J234" t="b">
        <f>ISERROR(VLOOKUP(A234,[1]tazToInclude!$A$2:$A$896,1,0))</f>
        <v>0</v>
      </c>
    </row>
    <row r="235" spans="1:10" x14ac:dyDescent="0.25">
      <c r="A235">
        <v>234</v>
      </c>
      <c r="B235" s="12">
        <v>32</v>
      </c>
      <c r="C235" s="12">
        <v>16734</v>
      </c>
      <c r="D235" s="12">
        <v>10572.196599999999</v>
      </c>
      <c r="E235" s="1">
        <v>0.63177940700000002</v>
      </c>
      <c r="F235">
        <v>32</v>
      </c>
      <c r="G235">
        <v>4728404</v>
      </c>
      <c r="H235">
        <v>409</v>
      </c>
      <c r="I235" s="1">
        <f t="shared" si="3"/>
        <v>8.649853100538786E-2</v>
      </c>
      <c r="J235" t="b">
        <f>ISERROR(VLOOKUP(A235,[1]tazToInclude!$A$2:$A$896,1,0))</f>
        <v>0</v>
      </c>
    </row>
    <row r="236" spans="1:10" x14ac:dyDescent="0.25">
      <c r="A236">
        <v>235</v>
      </c>
      <c r="B236" s="12">
        <v>26</v>
      </c>
      <c r="C236" s="12">
        <v>12122</v>
      </c>
      <c r="D236" s="12">
        <v>7205.0637999999999</v>
      </c>
      <c r="E236" s="1">
        <v>0.59437912900000001</v>
      </c>
      <c r="F236">
        <v>26</v>
      </c>
      <c r="G236">
        <v>3188695</v>
      </c>
      <c r="H236">
        <v>1655</v>
      </c>
      <c r="I236" s="1">
        <f t="shared" si="3"/>
        <v>0.51902110424483994</v>
      </c>
      <c r="J236" t="b">
        <f>ISERROR(VLOOKUP(A236,[1]tazToInclude!$A$2:$A$896,1,0))</f>
        <v>0</v>
      </c>
    </row>
    <row r="237" spans="1:10" x14ac:dyDescent="0.25">
      <c r="A237">
        <v>236</v>
      </c>
      <c r="B237" s="12">
        <v>38</v>
      </c>
      <c r="C237" s="12">
        <v>21252</v>
      </c>
      <c r="D237" s="12">
        <v>13274.8968</v>
      </c>
      <c r="E237" s="1">
        <v>0.62464223600000002</v>
      </c>
      <c r="F237">
        <v>38</v>
      </c>
      <c r="G237">
        <v>13278562</v>
      </c>
      <c r="H237">
        <v>739</v>
      </c>
      <c r="I237" s="1">
        <f t="shared" si="3"/>
        <v>5.5653616709399709E-2</v>
      </c>
      <c r="J237" t="b">
        <f>ISERROR(VLOOKUP(A237,[1]tazToInclude!$A$2:$A$896,1,0))</f>
        <v>0</v>
      </c>
    </row>
    <row r="238" spans="1:10" x14ac:dyDescent="0.25">
      <c r="A238">
        <v>237</v>
      </c>
      <c r="B238" s="12">
        <v>27</v>
      </c>
      <c r="C238" s="12">
        <v>13146</v>
      </c>
      <c r="D238" s="12">
        <v>7770.5424999999996</v>
      </c>
      <c r="E238" s="1">
        <v>0.59109557999999995</v>
      </c>
      <c r="F238">
        <v>27</v>
      </c>
      <c r="G238">
        <v>3733207</v>
      </c>
      <c r="H238">
        <v>1704</v>
      </c>
      <c r="I238" s="1">
        <f t="shared" si="3"/>
        <v>0.45644401716808097</v>
      </c>
      <c r="J238" t="b">
        <f>ISERROR(VLOOKUP(A238,[1]tazToInclude!$A$2:$A$896,1,0))</f>
        <v>0</v>
      </c>
    </row>
    <row r="239" spans="1:10" x14ac:dyDescent="0.25">
      <c r="A239">
        <v>238</v>
      </c>
      <c r="B239" s="12">
        <v>29</v>
      </c>
      <c r="C239" s="12">
        <v>16121</v>
      </c>
      <c r="D239" s="12">
        <v>9807.4714000000004</v>
      </c>
      <c r="E239" s="1">
        <v>0.60836619300000006</v>
      </c>
      <c r="F239">
        <v>29</v>
      </c>
      <c r="G239">
        <v>3501399</v>
      </c>
      <c r="H239">
        <v>384</v>
      </c>
      <c r="I239" s="1">
        <f t="shared" si="3"/>
        <v>0.10967044886915202</v>
      </c>
      <c r="J239" t="b">
        <f>ISERROR(VLOOKUP(A239,[1]tazToInclude!$A$2:$A$896,1,0))</f>
        <v>0</v>
      </c>
    </row>
    <row r="240" spans="1:10" x14ac:dyDescent="0.25">
      <c r="A240">
        <v>239</v>
      </c>
      <c r="B240" s="12">
        <v>35</v>
      </c>
      <c r="C240" s="12">
        <v>20250</v>
      </c>
      <c r="D240" s="12">
        <v>12348.875700000001</v>
      </c>
      <c r="E240" s="1">
        <v>0.60982102199999999</v>
      </c>
      <c r="F240">
        <v>35</v>
      </c>
      <c r="G240">
        <v>7025695</v>
      </c>
      <c r="H240">
        <v>490</v>
      </c>
      <c r="I240" s="1">
        <f t="shared" si="3"/>
        <v>6.9743989740516779E-2</v>
      </c>
      <c r="J240" t="b">
        <f>ISERROR(VLOOKUP(A240,[1]tazToInclude!$A$2:$A$896,1,0))</f>
        <v>0</v>
      </c>
    </row>
    <row r="241" spans="1:10" x14ac:dyDescent="0.25">
      <c r="A241">
        <v>240</v>
      </c>
      <c r="B241" s="12">
        <v>25</v>
      </c>
      <c r="C241" s="12">
        <v>9593</v>
      </c>
      <c r="D241" s="12">
        <v>5505.3518999999997</v>
      </c>
      <c r="E241" s="1">
        <v>0.57389261999999996</v>
      </c>
      <c r="F241">
        <v>25</v>
      </c>
      <c r="G241">
        <v>3038179</v>
      </c>
      <c r="H241">
        <v>2460</v>
      </c>
      <c r="I241" s="1">
        <f t="shared" si="3"/>
        <v>0.8096955446008941</v>
      </c>
      <c r="J241" t="b">
        <f>ISERROR(VLOOKUP(A241,[1]tazToInclude!$A$2:$A$896,1,0))</f>
        <v>0</v>
      </c>
    </row>
    <row r="242" spans="1:10" x14ac:dyDescent="0.25">
      <c r="A242">
        <v>241</v>
      </c>
      <c r="B242" s="12">
        <v>28</v>
      </c>
      <c r="C242" s="12">
        <v>13031</v>
      </c>
      <c r="D242" s="12">
        <v>7639.2093999999997</v>
      </c>
      <c r="E242" s="1">
        <v>0.58623355099999996</v>
      </c>
      <c r="F242">
        <v>28</v>
      </c>
      <c r="G242">
        <v>3640027</v>
      </c>
      <c r="H242">
        <v>1790</v>
      </c>
      <c r="I242" s="1">
        <f t="shared" si="3"/>
        <v>0.49175459412801059</v>
      </c>
      <c r="J242" t="b">
        <f>ISERROR(VLOOKUP(A242,[1]tazToInclude!$A$2:$A$896,1,0))</f>
        <v>0</v>
      </c>
    </row>
    <row r="243" spans="1:10" x14ac:dyDescent="0.25">
      <c r="A243">
        <v>242</v>
      </c>
      <c r="B243" s="12">
        <v>41</v>
      </c>
      <c r="C243" s="12">
        <v>23791</v>
      </c>
      <c r="D243" s="12">
        <v>14939.0443</v>
      </c>
      <c r="E243" s="1">
        <v>0.62792838900000003</v>
      </c>
      <c r="F243">
        <v>41</v>
      </c>
      <c r="G243">
        <v>12190920</v>
      </c>
      <c r="H243">
        <v>695</v>
      </c>
      <c r="I243" s="1">
        <f t="shared" si="3"/>
        <v>5.7009643242675698E-2</v>
      </c>
      <c r="J243" t="b">
        <f>ISERROR(VLOOKUP(A243,[1]tazToInclude!$A$2:$A$896,1,0))</f>
        <v>0</v>
      </c>
    </row>
    <row r="244" spans="1:10" x14ac:dyDescent="0.25">
      <c r="A244">
        <v>243</v>
      </c>
      <c r="B244" s="12">
        <v>42</v>
      </c>
      <c r="C244" s="12">
        <v>25356</v>
      </c>
      <c r="D244" s="12">
        <v>16280.6167</v>
      </c>
      <c r="E244" s="1">
        <v>0.64208142800000001</v>
      </c>
      <c r="F244">
        <v>42</v>
      </c>
      <c r="G244">
        <v>10701165</v>
      </c>
      <c r="H244">
        <v>640</v>
      </c>
      <c r="I244" s="1">
        <f t="shared" si="3"/>
        <v>5.9806572461970263E-2</v>
      </c>
      <c r="J244" t="b">
        <f>ISERROR(VLOOKUP(A244,[1]tazToInclude!$A$2:$A$896,1,0))</f>
        <v>0</v>
      </c>
    </row>
    <row r="245" spans="1:10" x14ac:dyDescent="0.25">
      <c r="A245">
        <v>244</v>
      </c>
      <c r="B245" s="12">
        <v>30</v>
      </c>
      <c r="C245" s="12">
        <v>16099</v>
      </c>
      <c r="D245" s="12">
        <v>9593.9784999999993</v>
      </c>
      <c r="E245" s="1">
        <v>0.59593629999999997</v>
      </c>
      <c r="F245">
        <v>30</v>
      </c>
      <c r="G245">
        <v>3937147</v>
      </c>
      <c r="H245">
        <v>1066</v>
      </c>
      <c r="I245" s="1">
        <f t="shared" si="3"/>
        <v>0.27075443207987915</v>
      </c>
      <c r="J245" t="b">
        <f>ISERROR(VLOOKUP(A245,[1]tazToInclude!$A$2:$A$896,1,0))</f>
        <v>0</v>
      </c>
    </row>
    <row r="246" spans="1:10" x14ac:dyDescent="0.25">
      <c r="A246">
        <v>245</v>
      </c>
      <c r="B246" s="12">
        <v>33</v>
      </c>
      <c r="C246" s="12">
        <v>18750</v>
      </c>
      <c r="D246" s="12">
        <v>11376.078299999999</v>
      </c>
      <c r="E246" s="1">
        <v>0.60672417599999995</v>
      </c>
      <c r="F246">
        <v>33</v>
      </c>
      <c r="G246">
        <v>4091185</v>
      </c>
      <c r="H246">
        <v>1159</v>
      </c>
      <c r="I246" s="1">
        <f t="shared" si="3"/>
        <v>0.28329200463924264</v>
      </c>
      <c r="J246" t="b">
        <f>ISERROR(VLOOKUP(A246,[1]tazToInclude!$A$2:$A$896,1,0))</f>
        <v>0</v>
      </c>
    </row>
    <row r="247" spans="1:10" x14ac:dyDescent="0.25">
      <c r="A247">
        <v>246</v>
      </c>
      <c r="B247" s="12">
        <v>36</v>
      </c>
      <c r="C247" s="12">
        <v>20798</v>
      </c>
      <c r="D247" s="12">
        <v>12529.1558</v>
      </c>
      <c r="E247" s="1">
        <v>0.60242118499999997</v>
      </c>
      <c r="F247">
        <v>36</v>
      </c>
      <c r="G247">
        <v>5750193</v>
      </c>
      <c r="H247">
        <v>427</v>
      </c>
      <c r="I247" s="1">
        <f t="shared" si="3"/>
        <v>7.4258377066648021E-2</v>
      </c>
      <c r="J247" t="b">
        <f>ISERROR(VLOOKUP(A247,[1]tazToInclude!$A$2:$A$896,1,0))</f>
        <v>0</v>
      </c>
    </row>
    <row r="248" spans="1:10" x14ac:dyDescent="0.25">
      <c r="A248">
        <v>247</v>
      </c>
      <c r="B248" s="12">
        <v>38</v>
      </c>
      <c r="C248" s="12">
        <v>23070</v>
      </c>
      <c r="D248" s="12">
        <v>14563.0226</v>
      </c>
      <c r="E248" s="1">
        <v>0.63125368900000001</v>
      </c>
      <c r="F248">
        <v>38</v>
      </c>
      <c r="G248">
        <v>6847633</v>
      </c>
      <c r="H248">
        <v>429</v>
      </c>
      <c r="I248" s="1">
        <f t="shared" si="3"/>
        <v>6.2649385561404938E-2</v>
      </c>
      <c r="J248" t="b">
        <f>ISERROR(VLOOKUP(A248,[1]tazToInclude!$A$2:$A$896,1,0))</f>
        <v>0</v>
      </c>
    </row>
    <row r="249" spans="1:10" x14ac:dyDescent="0.25">
      <c r="A249">
        <v>248</v>
      </c>
      <c r="B249" s="12">
        <v>40</v>
      </c>
      <c r="C249" s="12">
        <v>25129</v>
      </c>
      <c r="D249" s="12">
        <v>16610.784</v>
      </c>
      <c r="E249" s="1">
        <v>0.66102049399999996</v>
      </c>
      <c r="F249">
        <v>40</v>
      </c>
      <c r="G249">
        <v>11979725</v>
      </c>
      <c r="H249">
        <v>850</v>
      </c>
      <c r="I249" s="1">
        <f t="shared" si="3"/>
        <v>7.0953214702340825E-2</v>
      </c>
      <c r="J249" t="b">
        <f>ISERROR(VLOOKUP(A249,[1]tazToInclude!$A$2:$A$896,1,0))</f>
        <v>0</v>
      </c>
    </row>
    <row r="250" spans="1:10" x14ac:dyDescent="0.25">
      <c r="A250">
        <v>249</v>
      </c>
      <c r="B250" s="12">
        <v>43</v>
      </c>
      <c r="C250" s="12">
        <v>25883</v>
      </c>
      <c r="D250" s="12">
        <v>17274.211800000001</v>
      </c>
      <c r="E250" s="1">
        <v>0.66739604399999997</v>
      </c>
      <c r="F250">
        <v>43</v>
      </c>
      <c r="G250">
        <v>12077428</v>
      </c>
      <c r="H250">
        <v>1018</v>
      </c>
      <c r="I250" s="1">
        <f t="shared" si="3"/>
        <v>8.4289469579118995E-2</v>
      </c>
      <c r="J250" t="b">
        <f>ISERROR(VLOOKUP(A250,[1]tazToInclude!$A$2:$A$896,1,0))</f>
        <v>0</v>
      </c>
    </row>
    <row r="251" spans="1:10" x14ac:dyDescent="0.25">
      <c r="A251">
        <v>250</v>
      </c>
      <c r="B251" s="12">
        <v>20</v>
      </c>
      <c r="C251" s="12">
        <v>5315</v>
      </c>
      <c r="D251" s="12">
        <v>3718.9787999999999</v>
      </c>
      <c r="E251" s="1">
        <v>0.69971379099999997</v>
      </c>
      <c r="F251">
        <v>20</v>
      </c>
      <c r="G251">
        <v>975883</v>
      </c>
      <c r="H251">
        <v>482</v>
      </c>
      <c r="I251" s="1">
        <f t="shared" si="3"/>
        <v>0.49391166768967182</v>
      </c>
      <c r="J251" t="b">
        <f>ISERROR(VLOOKUP(A251,[1]tazToInclude!$A$2:$A$896,1,0))</f>
        <v>0</v>
      </c>
    </row>
    <row r="252" spans="1:10" x14ac:dyDescent="0.25">
      <c r="A252">
        <v>251</v>
      </c>
      <c r="B252" s="12">
        <v>21</v>
      </c>
      <c r="C252" s="12">
        <v>6527</v>
      </c>
      <c r="D252" s="12">
        <v>4578.2428</v>
      </c>
      <c r="E252" s="1">
        <v>0.70143140800000003</v>
      </c>
      <c r="F252">
        <v>21</v>
      </c>
      <c r="G252">
        <v>1355694</v>
      </c>
      <c r="H252">
        <v>600</v>
      </c>
      <c r="I252" s="1">
        <f t="shared" si="3"/>
        <v>0.44257774984620424</v>
      </c>
      <c r="J252" t="b">
        <f>ISERROR(VLOOKUP(A252,[1]tazToInclude!$A$2:$A$896,1,0))</f>
        <v>0</v>
      </c>
    </row>
    <row r="253" spans="1:10" x14ac:dyDescent="0.25">
      <c r="A253">
        <v>252</v>
      </c>
      <c r="B253" s="12">
        <v>27</v>
      </c>
      <c r="C253" s="12">
        <v>11541</v>
      </c>
      <c r="D253" s="12">
        <v>7182.2699000000002</v>
      </c>
      <c r="E253" s="1">
        <v>0.62232648000000002</v>
      </c>
      <c r="F253">
        <v>27</v>
      </c>
      <c r="G253">
        <v>3759540</v>
      </c>
      <c r="H253">
        <v>2157</v>
      </c>
      <c r="I253" s="1">
        <f t="shared" si="3"/>
        <v>0.57374040441117802</v>
      </c>
      <c r="J253" t="b">
        <f>ISERROR(VLOOKUP(A253,[1]tazToInclude!$A$2:$A$896,1,0))</f>
        <v>0</v>
      </c>
    </row>
    <row r="254" spans="1:10" x14ac:dyDescent="0.25">
      <c r="A254">
        <v>253</v>
      </c>
      <c r="B254" s="12">
        <v>23</v>
      </c>
      <c r="C254" s="12">
        <v>11416</v>
      </c>
      <c r="D254" s="12">
        <v>6810.5826999999999</v>
      </c>
      <c r="E254" s="1">
        <v>0.59658222699999996</v>
      </c>
      <c r="F254">
        <v>23</v>
      </c>
      <c r="G254">
        <v>3297104</v>
      </c>
      <c r="H254">
        <v>1090</v>
      </c>
      <c r="I254" s="1">
        <f t="shared" si="3"/>
        <v>0.33059315083782614</v>
      </c>
      <c r="J254" t="b">
        <f>ISERROR(VLOOKUP(A254,[1]tazToInclude!$A$2:$A$896,1,0))</f>
        <v>0</v>
      </c>
    </row>
    <row r="255" spans="1:10" x14ac:dyDescent="0.25">
      <c r="A255">
        <v>254</v>
      </c>
      <c r="B255" s="12">
        <v>29</v>
      </c>
      <c r="C255" s="12">
        <v>15005</v>
      </c>
      <c r="D255" s="12">
        <v>8778.0018</v>
      </c>
      <c r="E255" s="1">
        <v>0.58500511799999999</v>
      </c>
      <c r="F255">
        <v>29</v>
      </c>
      <c r="G255">
        <v>4004590</v>
      </c>
      <c r="H255">
        <v>1386</v>
      </c>
      <c r="I255" s="1">
        <f t="shared" si="3"/>
        <v>0.34610284698308691</v>
      </c>
      <c r="J255" t="b">
        <f>ISERROR(VLOOKUP(A255,[1]tazToInclude!$A$2:$A$896,1,0))</f>
        <v>0</v>
      </c>
    </row>
    <row r="256" spans="1:10" x14ac:dyDescent="0.25">
      <c r="A256">
        <v>255</v>
      </c>
      <c r="B256" s="12">
        <v>40</v>
      </c>
      <c r="C256" s="12">
        <v>24694</v>
      </c>
      <c r="D256" s="12">
        <v>16716.616000000002</v>
      </c>
      <c r="E256" s="1">
        <v>0.67695051399999995</v>
      </c>
      <c r="F256">
        <v>40</v>
      </c>
      <c r="G256">
        <v>10396454</v>
      </c>
      <c r="H256">
        <v>873</v>
      </c>
      <c r="I256" s="1">
        <f t="shared" si="3"/>
        <v>8.3970938552702684E-2</v>
      </c>
      <c r="J256" t="b">
        <f>ISERROR(VLOOKUP(A256,[1]tazToInclude!$A$2:$A$896,1,0))</f>
        <v>0</v>
      </c>
    </row>
    <row r="257" spans="1:10" x14ac:dyDescent="0.25">
      <c r="A257">
        <v>256</v>
      </c>
      <c r="B257" s="12">
        <v>28</v>
      </c>
      <c r="C257" s="12">
        <v>15152</v>
      </c>
      <c r="D257" s="12">
        <v>9085.0131000000001</v>
      </c>
      <c r="E257" s="1">
        <v>0.59959167800000002</v>
      </c>
      <c r="F257">
        <v>28</v>
      </c>
      <c r="G257">
        <v>3667356</v>
      </c>
      <c r="H257">
        <v>1395</v>
      </c>
      <c r="I257" s="1">
        <f t="shared" si="3"/>
        <v>0.38038303344425795</v>
      </c>
      <c r="J257" t="b">
        <f>ISERROR(VLOOKUP(A257,[1]tazToInclude!$A$2:$A$896,1,0))</f>
        <v>0</v>
      </c>
    </row>
    <row r="258" spans="1:10" x14ac:dyDescent="0.25">
      <c r="A258">
        <v>257</v>
      </c>
      <c r="B258" s="12">
        <v>18</v>
      </c>
      <c r="C258" s="12">
        <v>4559</v>
      </c>
      <c r="D258" s="12">
        <v>3311.7424000000001</v>
      </c>
      <c r="E258" s="1">
        <v>0.726418601</v>
      </c>
      <c r="F258">
        <v>18</v>
      </c>
      <c r="G258">
        <v>983114</v>
      </c>
      <c r="H258">
        <v>387</v>
      </c>
      <c r="I258" s="1">
        <f t="shared" si="3"/>
        <v>0.39364712535880886</v>
      </c>
      <c r="J258" t="b">
        <f>ISERROR(VLOOKUP(A258,[1]tazToInclude!$A$2:$A$896,1,0))</f>
        <v>0</v>
      </c>
    </row>
    <row r="259" spans="1:10" x14ac:dyDescent="0.25">
      <c r="A259">
        <v>258</v>
      </c>
      <c r="B259" s="12">
        <v>33</v>
      </c>
      <c r="C259" s="12">
        <v>17816</v>
      </c>
      <c r="D259" s="12">
        <v>11090.2953</v>
      </c>
      <c r="E259" s="1">
        <v>0.62249075600000003</v>
      </c>
      <c r="F259">
        <v>33</v>
      </c>
      <c r="G259">
        <v>4235848</v>
      </c>
      <c r="H259">
        <v>1303</v>
      </c>
      <c r="I259" s="1">
        <f t="shared" ref="I259:I322" si="4">IFERROR(H259*1000/G259,1.7)</f>
        <v>0.30761254889221712</v>
      </c>
      <c r="J259" t="b">
        <f>ISERROR(VLOOKUP(A259,[1]tazToInclude!$A$2:$A$896,1,0))</f>
        <v>0</v>
      </c>
    </row>
    <row r="260" spans="1:10" x14ac:dyDescent="0.25">
      <c r="A260">
        <v>259</v>
      </c>
      <c r="B260" s="12">
        <v>51</v>
      </c>
      <c r="C260" s="12">
        <v>30149</v>
      </c>
      <c r="D260" s="12">
        <v>19709.683700000001</v>
      </c>
      <c r="E260" s="1">
        <v>0.65374253500000001</v>
      </c>
      <c r="F260">
        <v>51</v>
      </c>
      <c r="G260">
        <v>17134214</v>
      </c>
      <c r="H260">
        <v>1479</v>
      </c>
      <c r="I260" s="1">
        <f t="shared" si="4"/>
        <v>8.6318520359323164E-2</v>
      </c>
      <c r="J260" t="b">
        <f>ISERROR(VLOOKUP(A260,[1]tazToInclude!$A$2:$A$896,1,0))</f>
        <v>0</v>
      </c>
    </row>
    <row r="261" spans="1:10" x14ac:dyDescent="0.25">
      <c r="A261">
        <v>260</v>
      </c>
      <c r="B261" s="12">
        <v>24</v>
      </c>
      <c r="C261" s="12">
        <v>7656</v>
      </c>
      <c r="D261" s="12">
        <v>5363.5873000000001</v>
      </c>
      <c r="E261" s="1">
        <v>0.70057305400000003</v>
      </c>
      <c r="F261">
        <v>24</v>
      </c>
      <c r="G261">
        <v>1679021</v>
      </c>
      <c r="H261">
        <v>841</v>
      </c>
      <c r="I261" s="1">
        <f t="shared" si="4"/>
        <v>0.50088712410386771</v>
      </c>
      <c r="J261" t="b">
        <f>ISERROR(VLOOKUP(A261,[1]tazToInclude!$A$2:$A$896,1,0))</f>
        <v>0</v>
      </c>
    </row>
    <row r="262" spans="1:10" x14ac:dyDescent="0.25">
      <c r="A262">
        <v>261</v>
      </c>
      <c r="B262" s="12">
        <v>23</v>
      </c>
      <c r="C262" s="12">
        <v>7068</v>
      </c>
      <c r="D262" s="12">
        <v>4790.5272999999997</v>
      </c>
      <c r="E262" s="1">
        <v>0.677776924</v>
      </c>
      <c r="F262">
        <v>23</v>
      </c>
      <c r="G262">
        <v>1758067</v>
      </c>
      <c r="H262">
        <v>724</v>
      </c>
      <c r="I262" s="1">
        <f t="shared" si="4"/>
        <v>0.41181593192978427</v>
      </c>
      <c r="J262" t="b">
        <f>ISERROR(VLOOKUP(A262,[1]tazToInclude!$A$2:$A$896,1,0))</f>
        <v>0</v>
      </c>
    </row>
    <row r="263" spans="1:10" x14ac:dyDescent="0.25">
      <c r="A263">
        <v>262</v>
      </c>
      <c r="B263" s="12">
        <v>23</v>
      </c>
      <c r="C263" s="12">
        <v>6757</v>
      </c>
      <c r="D263" s="12">
        <v>4440.4753000000001</v>
      </c>
      <c r="E263" s="1">
        <v>0.65716668600000006</v>
      </c>
      <c r="F263">
        <v>23</v>
      </c>
      <c r="G263">
        <v>1934424</v>
      </c>
      <c r="H263">
        <v>1269</v>
      </c>
      <c r="I263" s="1">
        <f t="shared" si="4"/>
        <v>0.65600923065470651</v>
      </c>
      <c r="J263" t="b">
        <f>ISERROR(VLOOKUP(A263,[1]tazToInclude!$A$2:$A$896,1,0))</f>
        <v>0</v>
      </c>
    </row>
    <row r="264" spans="1:10" x14ac:dyDescent="0.25">
      <c r="A264">
        <v>263</v>
      </c>
      <c r="B264" s="12">
        <v>23</v>
      </c>
      <c r="C264" s="12">
        <v>7826</v>
      </c>
      <c r="D264" s="12">
        <v>5276.0136000000002</v>
      </c>
      <c r="E264" s="1">
        <v>0.67416478400000002</v>
      </c>
      <c r="F264">
        <v>23</v>
      </c>
      <c r="G264">
        <v>2254541</v>
      </c>
      <c r="H264">
        <v>1312</v>
      </c>
      <c r="I264" s="1">
        <f t="shared" si="4"/>
        <v>0.58193663366512294</v>
      </c>
      <c r="J264" t="b">
        <f>ISERROR(VLOOKUP(A264,[1]tazToInclude!$A$2:$A$896,1,0))</f>
        <v>0</v>
      </c>
    </row>
    <row r="265" spans="1:10" x14ac:dyDescent="0.25">
      <c r="A265">
        <v>264</v>
      </c>
      <c r="B265" s="12">
        <v>23</v>
      </c>
      <c r="C265" s="12">
        <v>8427</v>
      </c>
      <c r="D265" s="12">
        <v>5672.2840999999999</v>
      </c>
      <c r="E265" s="1">
        <v>0.67310835400000002</v>
      </c>
      <c r="F265">
        <v>23</v>
      </c>
      <c r="G265">
        <v>2579386</v>
      </c>
      <c r="H265">
        <v>476</v>
      </c>
      <c r="I265" s="1">
        <f t="shared" si="4"/>
        <v>0.18454004169984639</v>
      </c>
      <c r="J265" t="b">
        <f>ISERROR(VLOOKUP(A265,[1]tazToInclude!$A$2:$A$896,1,0))</f>
        <v>0</v>
      </c>
    </row>
    <row r="266" spans="1:10" x14ac:dyDescent="0.25">
      <c r="A266">
        <v>265</v>
      </c>
      <c r="B266" s="12">
        <v>38</v>
      </c>
      <c r="C266" s="12">
        <v>22479</v>
      </c>
      <c r="D266" s="12">
        <v>14406.9367</v>
      </c>
      <c r="E266" s="1">
        <v>0.64090647700000003</v>
      </c>
      <c r="F266">
        <v>38</v>
      </c>
      <c r="G266">
        <v>6950525</v>
      </c>
      <c r="H266">
        <v>683</v>
      </c>
      <c r="I266" s="1">
        <f t="shared" si="4"/>
        <v>9.8265958326888975E-2</v>
      </c>
      <c r="J266" t="b">
        <f>ISERROR(VLOOKUP(A266,[1]tazToInclude!$A$2:$A$896,1,0))</f>
        <v>0</v>
      </c>
    </row>
    <row r="267" spans="1:10" x14ac:dyDescent="0.25">
      <c r="A267">
        <v>266</v>
      </c>
      <c r="B267" s="12">
        <v>25</v>
      </c>
      <c r="C267" s="12">
        <v>10477</v>
      </c>
      <c r="D267" s="12">
        <v>6908.3588</v>
      </c>
      <c r="E267" s="1">
        <v>0.65938329699999998</v>
      </c>
      <c r="F267">
        <v>25</v>
      </c>
      <c r="G267">
        <v>3682455</v>
      </c>
      <c r="H267">
        <v>1465</v>
      </c>
      <c r="I267" s="1">
        <f t="shared" si="4"/>
        <v>0.39783242429303278</v>
      </c>
      <c r="J267" t="b">
        <f>ISERROR(VLOOKUP(A267,[1]tazToInclude!$A$2:$A$896,1,0))</f>
        <v>0</v>
      </c>
    </row>
    <row r="268" spans="1:10" x14ac:dyDescent="0.25">
      <c r="A268">
        <v>267</v>
      </c>
      <c r="B268" s="12">
        <v>40</v>
      </c>
      <c r="C268" s="12">
        <v>25090</v>
      </c>
      <c r="D268" s="12">
        <v>17101.6191</v>
      </c>
      <c r="E268" s="1">
        <v>0.68161096499999996</v>
      </c>
      <c r="F268">
        <v>40</v>
      </c>
      <c r="G268">
        <v>11676039</v>
      </c>
      <c r="H268">
        <v>1206</v>
      </c>
      <c r="I268" s="1">
        <f t="shared" si="4"/>
        <v>0.10328845253086257</v>
      </c>
      <c r="J268" t="b">
        <f>ISERROR(VLOOKUP(A268,[1]tazToInclude!$A$2:$A$896,1,0))</f>
        <v>0</v>
      </c>
    </row>
    <row r="269" spans="1:10" x14ac:dyDescent="0.25">
      <c r="A269">
        <v>268</v>
      </c>
      <c r="B269" s="12">
        <v>42</v>
      </c>
      <c r="C269" s="12">
        <v>23796</v>
      </c>
      <c r="D269" s="12">
        <v>16245.9442</v>
      </c>
      <c r="E269" s="1">
        <v>0.68271744000000001</v>
      </c>
      <c r="F269">
        <v>42</v>
      </c>
      <c r="G269">
        <v>13184946</v>
      </c>
      <c r="H269">
        <v>1375</v>
      </c>
      <c r="I269" s="1">
        <f t="shared" si="4"/>
        <v>0.10428559965281617</v>
      </c>
      <c r="J269" t="b">
        <f>ISERROR(VLOOKUP(A269,[1]tazToInclude!$A$2:$A$896,1,0))</f>
        <v>0</v>
      </c>
    </row>
    <row r="270" spans="1:10" x14ac:dyDescent="0.25">
      <c r="A270">
        <v>269</v>
      </c>
      <c r="B270" s="12">
        <v>13</v>
      </c>
      <c r="C270" s="12">
        <v>2393</v>
      </c>
      <c r="D270" s="12">
        <v>1825.3471999999999</v>
      </c>
      <c r="E270" s="1">
        <v>0.76278612599999995</v>
      </c>
      <c r="F270">
        <v>13</v>
      </c>
      <c r="G270">
        <v>541846</v>
      </c>
      <c r="H270">
        <v>1050</v>
      </c>
      <c r="I270" s="1">
        <f t="shared" si="4"/>
        <v>1.9378199709880668</v>
      </c>
      <c r="J270" t="b">
        <f>ISERROR(VLOOKUP(A270,[1]tazToInclude!$A$2:$A$896,1,0))</f>
        <v>0</v>
      </c>
    </row>
    <row r="271" spans="1:10" x14ac:dyDescent="0.25">
      <c r="A271">
        <v>270</v>
      </c>
      <c r="B271" s="12">
        <v>15</v>
      </c>
      <c r="C271" s="12">
        <v>3554</v>
      </c>
      <c r="D271" s="12">
        <v>2678.62</v>
      </c>
      <c r="E271" s="1">
        <v>0.75369161500000004</v>
      </c>
      <c r="F271">
        <v>15</v>
      </c>
      <c r="G271">
        <v>786935</v>
      </c>
      <c r="H271">
        <v>317</v>
      </c>
      <c r="I271" s="1">
        <f t="shared" si="4"/>
        <v>0.40282869614390004</v>
      </c>
      <c r="J271" t="b">
        <f>ISERROR(VLOOKUP(A271,[1]tazToInclude!$A$2:$A$896,1,0))</f>
        <v>0</v>
      </c>
    </row>
    <row r="272" spans="1:10" x14ac:dyDescent="0.25">
      <c r="A272">
        <v>271</v>
      </c>
      <c r="B272" s="12">
        <v>17</v>
      </c>
      <c r="C272" s="12">
        <v>4070</v>
      </c>
      <c r="D272" s="12">
        <v>3003.2611000000002</v>
      </c>
      <c r="E272" s="1">
        <v>0.73790199000000001</v>
      </c>
      <c r="F272">
        <v>17</v>
      </c>
      <c r="G272">
        <v>844130</v>
      </c>
      <c r="H272">
        <v>302</v>
      </c>
      <c r="I272" s="1">
        <f t="shared" si="4"/>
        <v>0.35776479926077737</v>
      </c>
      <c r="J272" t="b">
        <f>ISERROR(VLOOKUP(A272,[1]tazToInclude!$A$2:$A$896,1,0))</f>
        <v>0</v>
      </c>
    </row>
    <row r="273" spans="1:10" x14ac:dyDescent="0.25">
      <c r="A273">
        <v>272</v>
      </c>
      <c r="B273" s="12">
        <v>33</v>
      </c>
      <c r="C273" s="12">
        <v>20694</v>
      </c>
      <c r="D273" s="12">
        <v>13782.3156</v>
      </c>
      <c r="E273" s="1">
        <v>0.66600539299999995</v>
      </c>
      <c r="F273">
        <v>33</v>
      </c>
      <c r="G273">
        <v>5468206</v>
      </c>
      <c r="H273">
        <v>736</v>
      </c>
      <c r="I273" s="1">
        <f t="shared" si="4"/>
        <v>0.13459624600828865</v>
      </c>
      <c r="J273" t="b">
        <f>ISERROR(VLOOKUP(A273,[1]tazToInclude!$A$2:$A$896,1,0))</f>
        <v>0</v>
      </c>
    </row>
    <row r="274" spans="1:10" x14ac:dyDescent="0.25">
      <c r="A274">
        <v>273</v>
      </c>
      <c r="B274" s="12">
        <v>23</v>
      </c>
      <c r="C274" s="12">
        <v>5843</v>
      </c>
      <c r="D274" s="12">
        <v>4085.7323999999999</v>
      </c>
      <c r="E274" s="1">
        <v>0.69925250699999997</v>
      </c>
      <c r="F274">
        <v>23</v>
      </c>
      <c r="G274">
        <v>1118195</v>
      </c>
      <c r="H274">
        <v>779</v>
      </c>
      <c r="I274" s="1">
        <f t="shared" si="4"/>
        <v>0.69665845402635496</v>
      </c>
      <c r="J274" t="b">
        <f>ISERROR(VLOOKUP(A274,[1]tazToInclude!$A$2:$A$896,1,0))</f>
        <v>0</v>
      </c>
    </row>
    <row r="275" spans="1:10" x14ac:dyDescent="0.25">
      <c r="A275">
        <v>274</v>
      </c>
      <c r="B275" s="12">
        <v>27</v>
      </c>
      <c r="C275" s="12">
        <v>8861</v>
      </c>
      <c r="D275" s="12">
        <v>6234.7239</v>
      </c>
      <c r="E275" s="1">
        <v>0.70361402799999995</v>
      </c>
      <c r="F275">
        <v>27</v>
      </c>
      <c r="G275">
        <v>1963321</v>
      </c>
      <c r="H275">
        <v>1208</v>
      </c>
      <c r="I275" s="1">
        <f t="shared" si="4"/>
        <v>0.61528400093515023</v>
      </c>
      <c r="J275" t="b">
        <f>ISERROR(VLOOKUP(A275,[1]tazToInclude!$A$2:$A$896,1,0))</f>
        <v>0</v>
      </c>
    </row>
    <row r="276" spans="1:10" x14ac:dyDescent="0.25">
      <c r="A276">
        <v>275</v>
      </c>
      <c r="B276" s="12">
        <v>29</v>
      </c>
      <c r="C276" s="12">
        <v>14843</v>
      </c>
      <c r="D276" s="12">
        <v>9290.2999999999993</v>
      </c>
      <c r="E276" s="1">
        <v>0.62590446700000002</v>
      </c>
      <c r="F276">
        <v>29</v>
      </c>
      <c r="G276">
        <v>4769915</v>
      </c>
      <c r="H276">
        <v>1405</v>
      </c>
      <c r="I276" s="1">
        <f t="shared" si="4"/>
        <v>0.2945545151223869</v>
      </c>
      <c r="J276" t="b">
        <f>ISERROR(VLOOKUP(A276,[1]tazToInclude!$A$2:$A$896,1,0))</f>
        <v>0</v>
      </c>
    </row>
    <row r="277" spans="1:10" x14ac:dyDescent="0.25">
      <c r="A277">
        <v>276</v>
      </c>
      <c r="B277" s="12">
        <v>25</v>
      </c>
      <c r="C277" s="12">
        <v>8485</v>
      </c>
      <c r="D277" s="12">
        <v>5658.2667000000001</v>
      </c>
      <c r="E277" s="1">
        <v>0.66685523899999999</v>
      </c>
      <c r="F277">
        <v>25</v>
      </c>
      <c r="G277">
        <v>2788908</v>
      </c>
      <c r="H277">
        <v>963</v>
      </c>
      <c r="I277" s="1">
        <f t="shared" si="4"/>
        <v>0.34529643860607806</v>
      </c>
      <c r="J277" t="b">
        <f>ISERROR(VLOOKUP(A277,[1]tazToInclude!$A$2:$A$896,1,0))</f>
        <v>0</v>
      </c>
    </row>
    <row r="278" spans="1:10" x14ac:dyDescent="0.25">
      <c r="A278">
        <v>277</v>
      </c>
      <c r="B278" s="12">
        <v>39</v>
      </c>
      <c r="C278" s="12">
        <v>23421</v>
      </c>
      <c r="D278" s="12">
        <v>15967.3722</v>
      </c>
      <c r="E278" s="1">
        <v>0.68175450199999998</v>
      </c>
      <c r="F278">
        <v>39</v>
      </c>
      <c r="G278">
        <v>9219388</v>
      </c>
      <c r="H278">
        <v>1177</v>
      </c>
      <c r="I278" s="1">
        <f t="shared" si="4"/>
        <v>0.12766574093638319</v>
      </c>
      <c r="J278" t="b">
        <f>ISERROR(VLOOKUP(A278,[1]tazToInclude!$A$2:$A$896,1,0))</f>
        <v>0</v>
      </c>
    </row>
    <row r="279" spans="1:10" x14ac:dyDescent="0.25">
      <c r="A279">
        <v>278</v>
      </c>
      <c r="B279" s="12">
        <v>32</v>
      </c>
      <c r="C279" s="12">
        <v>19194</v>
      </c>
      <c r="D279" s="12">
        <v>12969.990400000001</v>
      </c>
      <c r="E279" s="1">
        <v>0.67573149899999996</v>
      </c>
      <c r="F279">
        <v>32</v>
      </c>
      <c r="G279">
        <v>5608654</v>
      </c>
      <c r="H279">
        <v>1175</v>
      </c>
      <c r="I279" s="1">
        <f t="shared" si="4"/>
        <v>0.20949767983548281</v>
      </c>
      <c r="J279" t="b">
        <f>ISERROR(VLOOKUP(A279,[1]tazToInclude!$A$2:$A$896,1,0))</f>
        <v>0</v>
      </c>
    </row>
    <row r="280" spans="1:10" x14ac:dyDescent="0.25">
      <c r="A280">
        <v>279</v>
      </c>
      <c r="B280" s="12">
        <v>21</v>
      </c>
      <c r="C280" s="12">
        <v>5381</v>
      </c>
      <c r="D280" s="12">
        <v>3892.9146999999998</v>
      </c>
      <c r="E280" s="1">
        <v>0.72345562200000002</v>
      </c>
      <c r="F280">
        <v>21</v>
      </c>
      <c r="G280">
        <v>1140383</v>
      </c>
      <c r="H280">
        <v>821</v>
      </c>
      <c r="I280" s="1">
        <f t="shared" si="4"/>
        <v>0.71993356617908189</v>
      </c>
      <c r="J280" t="b">
        <f>ISERROR(VLOOKUP(A280,[1]tazToInclude!$A$2:$A$896,1,0))</f>
        <v>0</v>
      </c>
    </row>
    <row r="281" spans="1:10" x14ac:dyDescent="0.25">
      <c r="A281">
        <v>280</v>
      </c>
      <c r="B281" s="12">
        <v>30</v>
      </c>
      <c r="C281" s="12">
        <v>9535</v>
      </c>
      <c r="D281" s="12">
        <v>6757.7622000000001</v>
      </c>
      <c r="E281" s="1">
        <v>0.70873227100000002</v>
      </c>
      <c r="F281">
        <v>30</v>
      </c>
      <c r="G281">
        <v>2306216</v>
      </c>
      <c r="H281">
        <v>1429</v>
      </c>
      <c r="I281" s="1">
        <f t="shared" si="4"/>
        <v>0.61962973112665942</v>
      </c>
      <c r="J281" t="b">
        <f>ISERROR(VLOOKUP(A281,[1]tazToInclude!$A$2:$A$896,1,0))</f>
        <v>0</v>
      </c>
    </row>
    <row r="282" spans="1:10" x14ac:dyDescent="0.25">
      <c r="A282">
        <v>281</v>
      </c>
      <c r="B282" s="12">
        <v>38</v>
      </c>
      <c r="C282" s="12">
        <v>22506</v>
      </c>
      <c r="D282" s="12">
        <v>15633.737999999999</v>
      </c>
      <c r="E282" s="1">
        <v>0.69464756100000002</v>
      </c>
      <c r="F282">
        <v>38</v>
      </c>
      <c r="G282">
        <v>9166957</v>
      </c>
      <c r="H282">
        <v>1381</v>
      </c>
      <c r="I282" s="1">
        <f t="shared" si="4"/>
        <v>0.15064977396534096</v>
      </c>
      <c r="J282" t="b">
        <f>ISERROR(VLOOKUP(A282,[1]tazToInclude!$A$2:$A$896,1,0))</f>
        <v>0</v>
      </c>
    </row>
    <row r="283" spans="1:10" x14ac:dyDescent="0.25">
      <c r="A283">
        <v>282</v>
      </c>
      <c r="B283" s="12">
        <v>28</v>
      </c>
      <c r="C283" s="12">
        <v>9628</v>
      </c>
      <c r="D283" s="12">
        <v>6675.1705000000002</v>
      </c>
      <c r="E283" s="1">
        <v>0.69330811199999998</v>
      </c>
      <c r="F283">
        <v>28</v>
      </c>
      <c r="G283">
        <v>2151977</v>
      </c>
      <c r="H283">
        <v>1028</v>
      </c>
      <c r="I283" s="1">
        <f t="shared" si="4"/>
        <v>0.47770027281890093</v>
      </c>
      <c r="J283" t="b">
        <f>ISERROR(VLOOKUP(A283,[1]tazToInclude!$A$2:$A$896,1,0))</f>
        <v>0</v>
      </c>
    </row>
    <row r="284" spans="1:10" x14ac:dyDescent="0.25">
      <c r="A284">
        <v>283</v>
      </c>
      <c r="B284" s="12">
        <v>34</v>
      </c>
      <c r="C284" s="12">
        <v>20328</v>
      </c>
      <c r="D284" s="12">
        <v>14302.529</v>
      </c>
      <c r="E284" s="1">
        <v>0.70358761299999995</v>
      </c>
      <c r="F284">
        <v>34</v>
      </c>
      <c r="G284">
        <v>6683599</v>
      </c>
      <c r="H284">
        <v>1064</v>
      </c>
      <c r="I284" s="1">
        <f t="shared" si="4"/>
        <v>0.15919566688546097</v>
      </c>
      <c r="J284" t="b">
        <f>ISERROR(VLOOKUP(A284,[1]tazToInclude!$A$2:$A$896,1,0))</f>
        <v>0</v>
      </c>
    </row>
    <row r="285" spans="1:10" x14ac:dyDescent="0.25">
      <c r="A285">
        <v>284</v>
      </c>
      <c r="B285" s="12">
        <v>31</v>
      </c>
      <c r="C285" s="12">
        <v>10648</v>
      </c>
      <c r="D285" s="12">
        <v>7152.3720999999996</v>
      </c>
      <c r="E285" s="1">
        <v>0.671710378</v>
      </c>
      <c r="F285">
        <v>31</v>
      </c>
      <c r="G285">
        <v>3228469</v>
      </c>
      <c r="H285">
        <v>1268</v>
      </c>
      <c r="I285" s="1">
        <f t="shared" si="4"/>
        <v>0.39275582327103031</v>
      </c>
      <c r="J285" t="b">
        <f>ISERROR(VLOOKUP(A285,[1]tazToInclude!$A$2:$A$896,1,0))</f>
        <v>0</v>
      </c>
    </row>
    <row r="286" spans="1:10" x14ac:dyDescent="0.25">
      <c r="A286">
        <v>285</v>
      </c>
      <c r="B286" s="12">
        <v>29</v>
      </c>
      <c r="C286" s="12">
        <v>10532</v>
      </c>
      <c r="D286" s="12">
        <v>7092.7110000000002</v>
      </c>
      <c r="E286" s="1">
        <v>0.67344388499999996</v>
      </c>
      <c r="F286">
        <v>29</v>
      </c>
      <c r="G286">
        <v>3534095</v>
      </c>
      <c r="H286">
        <v>1095</v>
      </c>
      <c r="I286" s="1">
        <f t="shared" si="4"/>
        <v>0.30983886963989365</v>
      </c>
      <c r="J286" t="b">
        <f>ISERROR(VLOOKUP(A286,[1]tazToInclude!$A$2:$A$896,1,0))</f>
        <v>0</v>
      </c>
    </row>
    <row r="287" spans="1:10" x14ac:dyDescent="0.25">
      <c r="A287">
        <v>286</v>
      </c>
      <c r="B287" s="12">
        <v>64</v>
      </c>
      <c r="C287" s="12">
        <v>39276</v>
      </c>
      <c r="D287" s="12">
        <v>18844.790199999999</v>
      </c>
      <c r="E287" s="1">
        <v>0.47980421099999998</v>
      </c>
      <c r="F287">
        <v>64</v>
      </c>
      <c r="G287">
        <v>27112111</v>
      </c>
      <c r="H287">
        <v>4738</v>
      </c>
      <c r="I287" s="1">
        <f t="shared" si="4"/>
        <v>0.17475584988568393</v>
      </c>
      <c r="J287" t="b">
        <f>ISERROR(VLOOKUP(A287,[1]tazToInclude!$A$2:$A$896,1,0))</f>
        <v>0</v>
      </c>
    </row>
    <row r="288" spans="1:10" x14ac:dyDescent="0.25">
      <c r="A288">
        <v>287</v>
      </c>
      <c r="B288" s="12">
        <v>28</v>
      </c>
      <c r="C288" s="12">
        <v>10514</v>
      </c>
      <c r="D288" s="12">
        <v>7111.4777000000004</v>
      </c>
      <c r="E288" s="1">
        <v>0.67638174799999995</v>
      </c>
      <c r="F288">
        <v>28</v>
      </c>
      <c r="G288">
        <v>3532659</v>
      </c>
      <c r="H288">
        <v>998</v>
      </c>
      <c r="I288" s="1">
        <f t="shared" si="4"/>
        <v>0.28250674633470141</v>
      </c>
      <c r="J288" t="b">
        <f>ISERROR(VLOOKUP(A288,[1]tazToInclude!$A$2:$A$896,1,0))</f>
        <v>0</v>
      </c>
    </row>
    <row r="289" spans="1:10" x14ac:dyDescent="0.25">
      <c r="A289">
        <v>288</v>
      </c>
      <c r="B289" s="12">
        <v>25</v>
      </c>
      <c r="C289" s="12">
        <v>10108</v>
      </c>
      <c r="D289" s="12">
        <v>6737.0325999999995</v>
      </c>
      <c r="E289" s="1">
        <v>0.66650500599999996</v>
      </c>
      <c r="F289">
        <v>25</v>
      </c>
      <c r="G289">
        <v>3659739</v>
      </c>
      <c r="H289">
        <v>865</v>
      </c>
      <c r="I289" s="1">
        <f t="shared" si="4"/>
        <v>0.23635565268452205</v>
      </c>
      <c r="J289" t="b">
        <f>ISERROR(VLOOKUP(A289,[1]tazToInclude!$A$2:$A$896,1,0))</f>
        <v>0</v>
      </c>
    </row>
    <row r="290" spans="1:10" x14ac:dyDescent="0.25">
      <c r="A290">
        <v>289</v>
      </c>
      <c r="B290" s="12">
        <v>28</v>
      </c>
      <c r="C290" s="12">
        <v>10633</v>
      </c>
      <c r="D290" s="12">
        <v>7130.3910999999998</v>
      </c>
      <c r="E290" s="1">
        <v>0.67059071800000003</v>
      </c>
      <c r="F290">
        <v>28</v>
      </c>
      <c r="G290">
        <v>4555390</v>
      </c>
      <c r="H290">
        <v>1349</v>
      </c>
      <c r="I290" s="1">
        <f t="shared" si="4"/>
        <v>0.29613271311567174</v>
      </c>
      <c r="J290" t="b">
        <f>ISERROR(VLOOKUP(A290,[1]tazToInclude!$A$2:$A$896,1,0))</f>
        <v>0</v>
      </c>
    </row>
    <row r="291" spans="1:10" x14ac:dyDescent="0.25">
      <c r="A291">
        <v>290</v>
      </c>
      <c r="B291" s="12">
        <v>37</v>
      </c>
      <c r="C291" s="12">
        <v>24922</v>
      </c>
      <c r="D291" s="12">
        <v>17258.626100000001</v>
      </c>
      <c r="E291" s="1">
        <v>0.69250566199999997</v>
      </c>
      <c r="F291">
        <v>37</v>
      </c>
      <c r="G291">
        <v>11395558</v>
      </c>
      <c r="H291">
        <v>1244</v>
      </c>
      <c r="I291" s="1">
        <f t="shared" si="4"/>
        <v>0.10916534319776179</v>
      </c>
      <c r="J291" t="b">
        <f>ISERROR(VLOOKUP(A291,[1]tazToInclude!$A$2:$A$896,1,0))</f>
        <v>0</v>
      </c>
    </row>
    <row r="292" spans="1:10" x14ac:dyDescent="0.25">
      <c r="A292">
        <v>291</v>
      </c>
      <c r="B292" s="12">
        <v>12</v>
      </c>
      <c r="C292" s="12">
        <v>2922</v>
      </c>
      <c r="D292" s="12">
        <v>2236.4886000000001</v>
      </c>
      <c r="E292" s="1">
        <v>0.765396509</v>
      </c>
      <c r="F292">
        <v>12</v>
      </c>
      <c r="G292">
        <v>636122</v>
      </c>
      <c r="H292">
        <v>388</v>
      </c>
      <c r="I292" s="1">
        <f t="shared" si="4"/>
        <v>0.60994589088256657</v>
      </c>
      <c r="J292" t="b">
        <f>ISERROR(VLOOKUP(A292,[1]tazToInclude!$A$2:$A$896,1,0))</f>
        <v>0</v>
      </c>
    </row>
    <row r="293" spans="1:10" x14ac:dyDescent="0.25">
      <c r="A293">
        <v>292</v>
      </c>
      <c r="B293" s="12">
        <v>49</v>
      </c>
      <c r="C293" s="12">
        <v>33514</v>
      </c>
      <c r="D293" s="12">
        <v>20173.669099999999</v>
      </c>
      <c r="E293" s="1">
        <v>0.60194751700000004</v>
      </c>
      <c r="F293">
        <v>49</v>
      </c>
      <c r="G293">
        <v>16277467</v>
      </c>
      <c r="H293">
        <v>1862</v>
      </c>
      <c r="I293" s="1">
        <f t="shared" si="4"/>
        <v>0.11439126247345487</v>
      </c>
      <c r="J293" t="b">
        <f>ISERROR(VLOOKUP(A293,[1]tazToInclude!$A$2:$A$896,1,0))</f>
        <v>0</v>
      </c>
    </row>
    <row r="294" spans="1:10" x14ac:dyDescent="0.25">
      <c r="A294">
        <v>293</v>
      </c>
      <c r="B294" s="12">
        <v>15</v>
      </c>
      <c r="C294" s="12">
        <v>3597</v>
      </c>
      <c r="D294" s="12">
        <v>2746.9335000000001</v>
      </c>
      <c r="E294" s="1">
        <v>0.76367347799999996</v>
      </c>
      <c r="F294">
        <v>15</v>
      </c>
      <c r="G294">
        <v>861485</v>
      </c>
      <c r="H294">
        <v>506</v>
      </c>
      <c r="I294" s="1">
        <f t="shared" si="4"/>
        <v>0.58735787622535507</v>
      </c>
      <c r="J294" t="b">
        <f>ISERROR(VLOOKUP(A294,[1]tazToInclude!$A$2:$A$896,1,0))</f>
        <v>0</v>
      </c>
    </row>
    <row r="295" spans="1:10" x14ac:dyDescent="0.25">
      <c r="A295">
        <v>294</v>
      </c>
      <c r="B295" s="12">
        <v>17</v>
      </c>
      <c r="C295" s="12">
        <v>3927</v>
      </c>
      <c r="D295" s="12">
        <v>2833.2404999999999</v>
      </c>
      <c r="E295" s="1">
        <v>0.72147708200000005</v>
      </c>
      <c r="F295">
        <v>17</v>
      </c>
      <c r="G295">
        <v>899682</v>
      </c>
      <c r="H295">
        <v>586</v>
      </c>
      <c r="I295" s="1">
        <f t="shared" si="4"/>
        <v>0.65134125168670709</v>
      </c>
      <c r="J295" t="b">
        <f>ISERROR(VLOOKUP(A295,[1]tazToInclude!$A$2:$A$896,1,0))</f>
        <v>0</v>
      </c>
    </row>
    <row r="296" spans="1:10" x14ac:dyDescent="0.25">
      <c r="A296">
        <v>295</v>
      </c>
      <c r="B296" s="12">
        <v>23</v>
      </c>
      <c r="C296" s="12">
        <v>6154</v>
      </c>
      <c r="D296" s="12">
        <v>4513.9346999999998</v>
      </c>
      <c r="E296" s="1">
        <v>0.73349605100000004</v>
      </c>
      <c r="F296">
        <v>23</v>
      </c>
      <c r="G296">
        <v>1244269</v>
      </c>
      <c r="H296">
        <v>1076</v>
      </c>
      <c r="I296" s="1">
        <f t="shared" si="4"/>
        <v>0.8647647735336973</v>
      </c>
      <c r="J296" t="b">
        <f>ISERROR(VLOOKUP(A296,[1]tazToInclude!$A$2:$A$896,1,0))</f>
        <v>0</v>
      </c>
    </row>
    <row r="297" spans="1:10" x14ac:dyDescent="0.25">
      <c r="A297">
        <v>296</v>
      </c>
      <c r="B297" s="12">
        <v>76</v>
      </c>
      <c r="C297" s="12">
        <v>40224</v>
      </c>
      <c r="D297" s="12">
        <v>18859.405999999999</v>
      </c>
      <c r="E297" s="1">
        <v>0.46885953699999999</v>
      </c>
      <c r="F297">
        <v>76</v>
      </c>
      <c r="G297">
        <v>32583097</v>
      </c>
      <c r="H297">
        <v>10887</v>
      </c>
      <c r="I297" s="1">
        <f t="shared" si="4"/>
        <v>0.33413030075072359</v>
      </c>
      <c r="J297" t="b">
        <f>ISERROR(VLOOKUP(A297,[1]tazToInclude!$A$2:$A$896,1,0))</f>
        <v>0</v>
      </c>
    </row>
    <row r="298" spans="1:10" x14ac:dyDescent="0.25">
      <c r="A298">
        <v>297</v>
      </c>
      <c r="B298" s="12">
        <v>31</v>
      </c>
      <c r="C298" s="12">
        <v>10498</v>
      </c>
      <c r="D298" s="12">
        <v>7278.6572999999999</v>
      </c>
      <c r="E298" s="1">
        <v>0.69333752100000001</v>
      </c>
      <c r="F298">
        <v>31</v>
      </c>
      <c r="G298">
        <v>3026213</v>
      </c>
      <c r="H298">
        <v>1735</v>
      </c>
      <c r="I298" s="1">
        <f t="shared" si="4"/>
        <v>0.57332382089429923</v>
      </c>
      <c r="J298" t="b">
        <f>ISERROR(VLOOKUP(A298,[1]tazToInclude!$A$2:$A$896,1,0))</f>
        <v>0</v>
      </c>
    </row>
    <row r="299" spans="1:10" x14ac:dyDescent="0.25">
      <c r="A299">
        <v>298</v>
      </c>
      <c r="B299" s="12">
        <v>30</v>
      </c>
      <c r="C299" s="12">
        <v>11022</v>
      </c>
      <c r="D299" s="12">
        <v>7373.4787999999999</v>
      </c>
      <c r="E299" s="1">
        <v>0.66897829799999997</v>
      </c>
      <c r="F299">
        <v>30</v>
      </c>
      <c r="G299">
        <v>3342137</v>
      </c>
      <c r="H299">
        <v>1560</v>
      </c>
      <c r="I299" s="1">
        <f t="shared" si="4"/>
        <v>0.46676722109237295</v>
      </c>
      <c r="J299" t="b">
        <f>ISERROR(VLOOKUP(A299,[1]tazToInclude!$A$2:$A$896,1,0))</f>
        <v>0</v>
      </c>
    </row>
    <row r="300" spans="1:10" x14ac:dyDescent="0.25">
      <c r="A300">
        <v>299</v>
      </c>
      <c r="B300" s="12">
        <v>61</v>
      </c>
      <c r="C300" s="12">
        <v>45502</v>
      </c>
      <c r="D300" s="12">
        <v>22108.358800000002</v>
      </c>
      <c r="E300" s="1">
        <v>0.48587663800000003</v>
      </c>
      <c r="F300">
        <v>61</v>
      </c>
      <c r="G300">
        <v>26689038</v>
      </c>
      <c r="H300">
        <v>4254</v>
      </c>
      <c r="I300" s="1">
        <f t="shared" si="4"/>
        <v>0.15939128266818758</v>
      </c>
      <c r="J300" t="b">
        <f>ISERROR(VLOOKUP(A300,[1]tazToInclude!$A$2:$A$896,1,0))</f>
        <v>0</v>
      </c>
    </row>
    <row r="301" spans="1:10" x14ac:dyDescent="0.25">
      <c r="A301">
        <v>300</v>
      </c>
      <c r="B301" s="12">
        <v>64</v>
      </c>
      <c r="C301" s="12">
        <v>45145</v>
      </c>
      <c r="D301" s="12">
        <v>21979.221000000001</v>
      </c>
      <c r="E301" s="1">
        <v>0.48685836700000001</v>
      </c>
      <c r="F301">
        <v>64</v>
      </c>
      <c r="G301">
        <v>27916358</v>
      </c>
      <c r="H301">
        <v>5224</v>
      </c>
      <c r="I301" s="1">
        <f t="shared" si="4"/>
        <v>0.18713042725702256</v>
      </c>
      <c r="J301" t="b">
        <f>ISERROR(VLOOKUP(A301,[1]tazToInclude!$A$2:$A$896,1,0))</f>
        <v>0</v>
      </c>
    </row>
    <row r="302" spans="1:10" x14ac:dyDescent="0.25">
      <c r="A302">
        <v>301</v>
      </c>
      <c r="B302" s="12">
        <v>33</v>
      </c>
      <c r="C302" s="12">
        <v>19313</v>
      </c>
      <c r="D302" s="12">
        <v>13742.522000000001</v>
      </c>
      <c r="E302" s="1">
        <v>0.71156847700000003</v>
      </c>
      <c r="F302">
        <v>33</v>
      </c>
      <c r="G302">
        <v>6617103</v>
      </c>
      <c r="H302">
        <v>1321</v>
      </c>
      <c r="I302" s="1">
        <f t="shared" si="4"/>
        <v>0.1996341903700154</v>
      </c>
      <c r="J302" t="b">
        <f>ISERROR(VLOOKUP(A302,[1]tazToInclude!$A$2:$A$896,1,0))</f>
        <v>0</v>
      </c>
    </row>
    <row r="303" spans="1:10" x14ac:dyDescent="0.25">
      <c r="A303">
        <v>302</v>
      </c>
      <c r="B303" s="12">
        <v>72</v>
      </c>
      <c r="C303" s="12">
        <v>44940</v>
      </c>
      <c r="D303" s="12">
        <v>22058.0978</v>
      </c>
      <c r="E303" s="1">
        <v>0.49083439699999998</v>
      </c>
      <c r="F303">
        <v>72</v>
      </c>
      <c r="G303">
        <v>31138955</v>
      </c>
      <c r="H303">
        <v>8634</v>
      </c>
      <c r="I303" s="1">
        <f t="shared" si="4"/>
        <v>0.27727327394255846</v>
      </c>
      <c r="J303" t="b">
        <f>ISERROR(VLOOKUP(A303,[1]tazToInclude!$A$2:$A$896,1,0))</f>
        <v>0</v>
      </c>
    </row>
    <row r="304" spans="1:10" x14ac:dyDescent="0.25">
      <c r="A304">
        <v>303</v>
      </c>
      <c r="B304" s="12">
        <v>32</v>
      </c>
      <c r="C304" s="12">
        <v>20609</v>
      </c>
      <c r="D304" s="12">
        <v>14948.0491</v>
      </c>
      <c r="E304" s="1">
        <v>0.72531656600000005</v>
      </c>
      <c r="F304">
        <v>32</v>
      </c>
      <c r="G304">
        <v>9257473</v>
      </c>
      <c r="H304">
        <v>1232</v>
      </c>
      <c r="I304" s="1">
        <f t="shared" si="4"/>
        <v>0.13308167358414116</v>
      </c>
      <c r="J304" t="b">
        <f>ISERROR(VLOOKUP(A304,[1]tazToInclude!$A$2:$A$896,1,0))</f>
        <v>0</v>
      </c>
    </row>
    <row r="305" spans="1:10" x14ac:dyDescent="0.25">
      <c r="A305">
        <v>304</v>
      </c>
      <c r="B305" s="12">
        <v>81</v>
      </c>
      <c r="C305" s="12">
        <v>46565</v>
      </c>
      <c r="D305" s="12">
        <v>22522.221099999999</v>
      </c>
      <c r="E305" s="1">
        <v>0.48367273900000002</v>
      </c>
      <c r="F305">
        <v>81</v>
      </c>
      <c r="G305">
        <v>36936703</v>
      </c>
      <c r="H305">
        <v>13010</v>
      </c>
      <c r="I305" s="1">
        <f t="shared" si="4"/>
        <v>0.35222418200130096</v>
      </c>
      <c r="J305" t="b">
        <f>ISERROR(VLOOKUP(A305,[1]tazToInclude!$A$2:$A$896,1,0))</f>
        <v>0</v>
      </c>
    </row>
    <row r="306" spans="1:10" x14ac:dyDescent="0.25">
      <c r="A306">
        <v>306</v>
      </c>
      <c r="B306" s="12">
        <v>26</v>
      </c>
      <c r="C306" s="12">
        <v>8566</v>
      </c>
      <c r="D306" s="12">
        <v>5884.5560999999998</v>
      </c>
      <c r="E306" s="1">
        <v>0.68696662399999997</v>
      </c>
      <c r="F306">
        <v>26</v>
      </c>
      <c r="G306">
        <v>2627767</v>
      </c>
      <c r="H306">
        <v>1842</v>
      </c>
      <c r="I306" s="1">
        <f t="shared" si="4"/>
        <v>0.70097539089272376</v>
      </c>
      <c r="J306" t="b">
        <f>ISERROR(VLOOKUP(A306,[1]tazToInclude!$A$2:$A$896,1,0))</f>
        <v>0</v>
      </c>
    </row>
    <row r="307" spans="1:10" x14ac:dyDescent="0.25">
      <c r="A307">
        <v>307</v>
      </c>
      <c r="B307" s="12">
        <v>27</v>
      </c>
      <c r="C307" s="12">
        <v>10002</v>
      </c>
      <c r="D307" s="12">
        <v>6656.8334000000004</v>
      </c>
      <c r="E307" s="1">
        <v>0.66555023000000002</v>
      </c>
      <c r="F307">
        <v>27</v>
      </c>
      <c r="G307">
        <v>3330341</v>
      </c>
      <c r="H307">
        <v>1412</v>
      </c>
      <c r="I307" s="1">
        <f t="shared" si="4"/>
        <v>0.42398060739125515</v>
      </c>
      <c r="J307" t="b">
        <f>ISERROR(VLOOKUP(A307,[1]tazToInclude!$A$2:$A$896,1,0))</f>
        <v>0</v>
      </c>
    </row>
    <row r="308" spans="1:10" x14ac:dyDescent="0.25">
      <c r="A308">
        <v>308</v>
      </c>
      <c r="B308" s="12">
        <v>71</v>
      </c>
      <c r="C308" s="12">
        <v>47849</v>
      </c>
      <c r="D308" s="12">
        <v>22922.8943</v>
      </c>
      <c r="E308" s="1">
        <v>0.479067364</v>
      </c>
      <c r="F308">
        <v>71</v>
      </c>
      <c r="G308">
        <v>31155835</v>
      </c>
      <c r="H308">
        <v>8609</v>
      </c>
      <c r="I308" s="1">
        <f t="shared" si="4"/>
        <v>0.27632063143228225</v>
      </c>
      <c r="J308" t="b">
        <f>ISERROR(VLOOKUP(A308,[1]tazToInclude!$A$2:$A$896,1,0))</f>
        <v>0</v>
      </c>
    </row>
    <row r="309" spans="1:10" x14ac:dyDescent="0.25">
      <c r="A309">
        <v>309</v>
      </c>
      <c r="B309" s="12">
        <v>31</v>
      </c>
      <c r="C309" s="12">
        <v>11575</v>
      </c>
      <c r="D309" s="12">
        <v>7724.2058999999999</v>
      </c>
      <c r="E309" s="1">
        <v>0.66731800399999996</v>
      </c>
      <c r="F309">
        <v>31</v>
      </c>
      <c r="G309">
        <v>4777252</v>
      </c>
      <c r="H309">
        <v>1612</v>
      </c>
      <c r="I309" s="1">
        <f t="shared" si="4"/>
        <v>0.33743248210477489</v>
      </c>
      <c r="J309" t="b">
        <f>ISERROR(VLOOKUP(A309,[1]tazToInclude!$A$2:$A$896,1,0))</f>
        <v>0</v>
      </c>
    </row>
    <row r="310" spans="1:10" x14ac:dyDescent="0.25">
      <c r="A310">
        <v>310</v>
      </c>
      <c r="B310" s="12">
        <v>31</v>
      </c>
      <c r="C310" s="12">
        <v>14468</v>
      </c>
      <c r="D310" s="12">
        <v>10153.453299999999</v>
      </c>
      <c r="E310" s="1">
        <v>0.70178693000000003</v>
      </c>
      <c r="F310">
        <v>31</v>
      </c>
      <c r="G310">
        <v>6345311</v>
      </c>
      <c r="H310">
        <v>2295</v>
      </c>
      <c r="I310" s="1">
        <f t="shared" si="4"/>
        <v>0.36168439970869826</v>
      </c>
      <c r="J310" t="b">
        <f>ISERROR(VLOOKUP(A310,[1]tazToInclude!$A$2:$A$896,1,0))</f>
        <v>0</v>
      </c>
    </row>
    <row r="311" spans="1:10" x14ac:dyDescent="0.25">
      <c r="A311">
        <v>311</v>
      </c>
      <c r="B311" s="12">
        <v>32</v>
      </c>
      <c r="C311" s="12">
        <v>13625</v>
      </c>
      <c r="D311" s="12">
        <v>9184.0388999999996</v>
      </c>
      <c r="E311" s="1">
        <v>0.67405790099999996</v>
      </c>
      <c r="F311">
        <v>32</v>
      </c>
      <c r="G311">
        <v>6202606</v>
      </c>
      <c r="H311">
        <v>2190</v>
      </c>
      <c r="I311" s="1">
        <f t="shared" si="4"/>
        <v>0.35307740004765736</v>
      </c>
      <c r="J311" t="b">
        <f>ISERROR(VLOOKUP(A311,[1]tazToInclude!$A$2:$A$896,1,0))</f>
        <v>0</v>
      </c>
    </row>
    <row r="312" spans="1:10" x14ac:dyDescent="0.25">
      <c r="A312">
        <v>312</v>
      </c>
      <c r="B312" s="12">
        <v>28</v>
      </c>
      <c r="C312" s="12">
        <v>9593</v>
      </c>
      <c r="D312" s="12">
        <v>6398.5101000000004</v>
      </c>
      <c r="E312" s="1">
        <v>0.66699782100000005</v>
      </c>
      <c r="F312">
        <v>28</v>
      </c>
      <c r="G312">
        <v>4181830</v>
      </c>
      <c r="H312">
        <v>2084</v>
      </c>
      <c r="I312" s="1">
        <f t="shared" si="4"/>
        <v>0.49834641771664556</v>
      </c>
      <c r="J312" t="b">
        <f>ISERROR(VLOOKUP(A312,[1]tazToInclude!$A$2:$A$896,1,0))</f>
        <v>0</v>
      </c>
    </row>
    <row r="313" spans="1:10" x14ac:dyDescent="0.25">
      <c r="A313">
        <v>314</v>
      </c>
      <c r="B313" s="12">
        <v>27</v>
      </c>
      <c r="C313" s="12">
        <v>8316</v>
      </c>
      <c r="D313" s="12">
        <v>5933.4313000000002</v>
      </c>
      <c r="E313" s="1">
        <v>0.71349582700000003</v>
      </c>
      <c r="F313">
        <v>27</v>
      </c>
      <c r="G313">
        <v>1931902</v>
      </c>
      <c r="H313">
        <v>2050</v>
      </c>
      <c r="I313" s="1">
        <f t="shared" si="4"/>
        <v>1.0611304300114601</v>
      </c>
      <c r="J313" t="b">
        <f>ISERROR(VLOOKUP(A313,[1]tazToInclude!$A$2:$A$896,1,0))</f>
        <v>0</v>
      </c>
    </row>
    <row r="314" spans="1:10" x14ac:dyDescent="0.25">
      <c r="A314">
        <v>315</v>
      </c>
      <c r="B314" s="12">
        <v>31</v>
      </c>
      <c r="C314" s="12">
        <v>9252</v>
      </c>
      <c r="D314" s="12">
        <v>6527.4776000000002</v>
      </c>
      <c r="E314" s="1">
        <v>0.70552070899999997</v>
      </c>
      <c r="F314">
        <v>31</v>
      </c>
      <c r="G314">
        <v>2490318</v>
      </c>
      <c r="H314">
        <v>2654</v>
      </c>
      <c r="I314" s="1">
        <f t="shared" si="4"/>
        <v>1.0657273488767298</v>
      </c>
      <c r="J314" t="b">
        <f>ISERROR(VLOOKUP(A314,[1]tazToInclude!$A$2:$A$896,1,0))</f>
        <v>0</v>
      </c>
    </row>
    <row r="315" spans="1:10" x14ac:dyDescent="0.25">
      <c r="A315">
        <v>316</v>
      </c>
      <c r="B315" s="12">
        <v>26</v>
      </c>
      <c r="C315" s="12">
        <v>8647</v>
      </c>
      <c r="D315" s="12">
        <v>5942.0541999999996</v>
      </c>
      <c r="E315" s="1">
        <v>0.68718101099999995</v>
      </c>
      <c r="F315">
        <v>26</v>
      </c>
      <c r="G315">
        <v>2733324</v>
      </c>
      <c r="H315">
        <v>1886</v>
      </c>
      <c r="I315" s="1">
        <f t="shared" si="4"/>
        <v>0.69000235610560623</v>
      </c>
      <c r="J315" t="b">
        <f>ISERROR(VLOOKUP(A315,[1]tazToInclude!$A$2:$A$896,1,0))</f>
        <v>0</v>
      </c>
    </row>
    <row r="316" spans="1:10" x14ac:dyDescent="0.25">
      <c r="A316">
        <v>317</v>
      </c>
      <c r="B316" s="12">
        <v>28</v>
      </c>
      <c r="C316" s="12">
        <v>8681</v>
      </c>
      <c r="D316" s="12">
        <v>5660.9889000000003</v>
      </c>
      <c r="E316" s="1">
        <v>0.65211253300000005</v>
      </c>
      <c r="F316">
        <v>28</v>
      </c>
      <c r="G316">
        <v>5169192</v>
      </c>
      <c r="H316">
        <v>2156</v>
      </c>
      <c r="I316" s="1">
        <f t="shared" si="4"/>
        <v>0.41708646148179446</v>
      </c>
      <c r="J316" t="b">
        <f>ISERROR(VLOOKUP(A316,[1]tazToInclude!$A$2:$A$896,1,0))</f>
        <v>0</v>
      </c>
    </row>
    <row r="317" spans="1:10" x14ac:dyDescent="0.25">
      <c r="A317">
        <v>318</v>
      </c>
      <c r="B317" s="12">
        <v>50</v>
      </c>
      <c r="C317" s="12">
        <v>43642</v>
      </c>
      <c r="D317" s="12">
        <v>21296.459200000001</v>
      </c>
      <c r="E317" s="1">
        <v>0.48798082599999998</v>
      </c>
      <c r="F317">
        <v>50</v>
      </c>
      <c r="G317">
        <v>18647590</v>
      </c>
      <c r="H317">
        <v>2664</v>
      </c>
      <c r="I317" s="1">
        <f t="shared" si="4"/>
        <v>0.14286028382219901</v>
      </c>
      <c r="J317" t="b">
        <f>ISERROR(VLOOKUP(A317,[1]tazToInclude!$A$2:$A$896,1,0))</f>
        <v>0</v>
      </c>
    </row>
    <row r="318" spans="1:10" x14ac:dyDescent="0.25">
      <c r="A318">
        <v>319</v>
      </c>
      <c r="B318" s="12">
        <v>66</v>
      </c>
      <c r="C318" s="12">
        <v>49259</v>
      </c>
      <c r="D318" s="12">
        <v>21908.889899999998</v>
      </c>
      <c r="E318" s="1">
        <v>0.44476927900000002</v>
      </c>
      <c r="F318">
        <v>66</v>
      </c>
      <c r="G318">
        <v>23625496</v>
      </c>
      <c r="H318">
        <v>5144</v>
      </c>
      <c r="I318" s="1">
        <f t="shared" si="4"/>
        <v>0.21773087853901565</v>
      </c>
      <c r="J318" t="b">
        <f>ISERROR(VLOOKUP(A318,[1]tazToInclude!$A$2:$A$896,1,0))</f>
        <v>0</v>
      </c>
    </row>
    <row r="319" spans="1:10" x14ac:dyDescent="0.25">
      <c r="A319">
        <v>320</v>
      </c>
      <c r="B319" s="12">
        <v>35</v>
      </c>
      <c r="C319" s="12">
        <v>18459</v>
      </c>
      <c r="D319" s="12">
        <v>12309.052900000001</v>
      </c>
      <c r="E319" s="1">
        <v>0.66683205499999998</v>
      </c>
      <c r="F319">
        <v>35</v>
      </c>
      <c r="G319">
        <v>8946227</v>
      </c>
      <c r="H319">
        <v>2582</v>
      </c>
      <c r="I319" s="1">
        <f t="shared" si="4"/>
        <v>0.28861328915530537</v>
      </c>
      <c r="J319" t="b">
        <f>ISERROR(VLOOKUP(A319,[1]tazToInclude!$A$2:$A$896,1,0))</f>
        <v>0</v>
      </c>
    </row>
    <row r="320" spans="1:10" x14ac:dyDescent="0.25">
      <c r="A320">
        <v>321</v>
      </c>
      <c r="B320" s="12">
        <v>35</v>
      </c>
      <c r="C320" s="12">
        <v>23003</v>
      </c>
      <c r="D320" s="12">
        <v>16066.121499999999</v>
      </c>
      <c r="E320" s="1">
        <v>0.69843592099999996</v>
      </c>
      <c r="F320">
        <v>35</v>
      </c>
      <c r="G320">
        <v>10942775</v>
      </c>
      <c r="H320">
        <v>1745</v>
      </c>
      <c r="I320" s="1">
        <f t="shared" si="4"/>
        <v>0.15946594899374245</v>
      </c>
      <c r="J320" t="b">
        <f>ISERROR(VLOOKUP(A320,[1]tazToInclude!$A$2:$A$896,1,0))</f>
        <v>0</v>
      </c>
    </row>
    <row r="321" spans="1:10" x14ac:dyDescent="0.25">
      <c r="A321">
        <v>322</v>
      </c>
      <c r="B321" s="12">
        <v>64</v>
      </c>
      <c r="C321" s="12">
        <v>51200</v>
      </c>
      <c r="D321" s="12">
        <v>22699.767100000001</v>
      </c>
      <c r="E321" s="1">
        <v>0.44335482599999998</v>
      </c>
      <c r="F321">
        <v>64</v>
      </c>
      <c r="G321">
        <v>22332209</v>
      </c>
      <c r="H321">
        <v>4830</v>
      </c>
      <c r="I321" s="1">
        <f t="shared" si="4"/>
        <v>0.21627954493888177</v>
      </c>
      <c r="J321" t="b">
        <f>ISERROR(VLOOKUP(A321,[1]tazToInclude!$A$2:$A$896,1,0))</f>
        <v>0</v>
      </c>
    </row>
    <row r="322" spans="1:10" x14ac:dyDescent="0.25">
      <c r="A322">
        <v>323</v>
      </c>
      <c r="B322" s="12">
        <v>26</v>
      </c>
      <c r="C322" s="12">
        <v>7466</v>
      </c>
      <c r="D322" s="12">
        <v>4940.8323</v>
      </c>
      <c r="E322" s="1">
        <v>0.66177769900000005</v>
      </c>
      <c r="F322">
        <v>26</v>
      </c>
      <c r="G322">
        <v>4363389</v>
      </c>
      <c r="H322">
        <v>2583</v>
      </c>
      <c r="I322" s="1">
        <f t="shared" si="4"/>
        <v>0.5919710573593141</v>
      </c>
      <c r="J322" t="b">
        <f>ISERROR(VLOOKUP(A322,[1]tazToInclude!$A$2:$A$896,1,0))</f>
        <v>0</v>
      </c>
    </row>
    <row r="323" spans="1:10" x14ac:dyDescent="0.25">
      <c r="A323">
        <v>324</v>
      </c>
      <c r="B323" s="12">
        <v>25</v>
      </c>
      <c r="C323" s="12">
        <v>8099</v>
      </c>
      <c r="D323" s="12">
        <v>5327.3908000000001</v>
      </c>
      <c r="E323" s="1">
        <v>0.65778377600000004</v>
      </c>
      <c r="F323">
        <v>25</v>
      </c>
      <c r="G323">
        <v>3941874</v>
      </c>
      <c r="H323">
        <v>2059</v>
      </c>
      <c r="I323" s="1">
        <f t="shared" ref="I323:I386" si="5">IFERROR(H323*1000/G323,1.7)</f>
        <v>0.52234038936810256</v>
      </c>
      <c r="J323" t="b">
        <f>ISERROR(VLOOKUP(A323,[1]tazToInclude!$A$2:$A$896,1,0))</f>
        <v>0</v>
      </c>
    </row>
    <row r="324" spans="1:10" x14ac:dyDescent="0.25">
      <c r="A324">
        <v>325</v>
      </c>
      <c r="B324" s="12">
        <v>36</v>
      </c>
      <c r="C324" s="12">
        <v>27549</v>
      </c>
      <c r="D324" s="12">
        <v>17027.953399999999</v>
      </c>
      <c r="E324" s="1">
        <v>0.618096969</v>
      </c>
      <c r="F324">
        <v>36</v>
      </c>
      <c r="G324">
        <v>13050413</v>
      </c>
      <c r="H324">
        <v>1500</v>
      </c>
      <c r="I324" s="1">
        <f t="shared" si="5"/>
        <v>0.1149388912059718</v>
      </c>
      <c r="J324" t="b">
        <f>ISERROR(VLOOKUP(A324,[1]tazToInclude!$A$2:$A$896,1,0))</f>
        <v>0</v>
      </c>
    </row>
    <row r="325" spans="1:10" x14ac:dyDescent="0.25">
      <c r="A325">
        <v>326</v>
      </c>
      <c r="B325" s="12">
        <v>39</v>
      </c>
      <c r="C325" s="12">
        <v>33629</v>
      </c>
      <c r="D325" s="12">
        <v>19404.115900000001</v>
      </c>
      <c r="E325" s="1">
        <v>0.57700543900000001</v>
      </c>
      <c r="F325">
        <v>39</v>
      </c>
      <c r="G325">
        <v>13861762</v>
      </c>
      <c r="H325">
        <v>1988</v>
      </c>
      <c r="I325" s="1">
        <f t="shared" si="5"/>
        <v>0.14341611116970554</v>
      </c>
      <c r="J325" t="b">
        <f>ISERROR(VLOOKUP(A325,[1]tazToInclude!$A$2:$A$896,1,0))</f>
        <v>0</v>
      </c>
    </row>
    <row r="326" spans="1:10" x14ac:dyDescent="0.25">
      <c r="A326">
        <v>327</v>
      </c>
      <c r="B326" s="12">
        <v>63</v>
      </c>
      <c r="C326" s="12">
        <v>50707</v>
      </c>
      <c r="D326" s="12">
        <v>22506.8685</v>
      </c>
      <c r="E326" s="1">
        <v>0.443861173</v>
      </c>
      <c r="F326">
        <v>63</v>
      </c>
      <c r="G326">
        <v>21376949</v>
      </c>
      <c r="H326">
        <v>4713</v>
      </c>
      <c r="I326" s="1">
        <f t="shared" si="5"/>
        <v>0.22047112522932996</v>
      </c>
      <c r="J326" t="b">
        <f>ISERROR(VLOOKUP(A326,[1]tazToInclude!$A$2:$A$896,1,0))</f>
        <v>0</v>
      </c>
    </row>
    <row r="327" spans="1:10" x14ac:dyDescent="0.25">
      <c r="A327">
        <v>328</v>
      </c>
      <c r="B327" s="12">
        <v>23</v>
      </c>
      <c r="C327" s="12">
        <v>7145</v>
      </c>
      <c r="D327" s="12">
        <v>4561.1253999999999</v>
      </c>
      <c r="E327" s="1">
        <v>0.63836604600000002</v>
      </c>
      <c r="F327">
        <v>23</v>
      </c>
      <c r="G327">
        <v>3769852</v>
      </c>
      <c r="H327">
        <v>2026</v>
      </c>
      <c r="I327" s="1">
        <f t="shared" si="5"/>
        <v>0.53742162822307082</v>
      </c>
      <c r="J327" t="b">
        <f>ISERROR(VLOOKUP(A327,[1]tazToInclude!$A$2:$A$896,1,0))</f>
        <v>0</v>
      </c>
    </row>
    <row r="328" spans="1:10" x14ac:dyDescent="0.25">
      <c r="A328">
        <v>329</v>
      </c>
      <c r="B328" s="12">
        <v>34</v>
      </c>
      <c r="C328" s="12">
        <v>13483</v>
      </c>
      <c r="D328" s="12">
        <v>8775.8688000000002</v>
      </c>
      <c r="E328" s="1">
        <v>0.65088398700000005</v>
      </c>
      <c r="F328">
        <v>34</v>
      </c>
      <c r="G328">
        <v>7947631</v>
      </c>
      <c r="H328">
        <v>2655</v>
      </c>
      <c r="I328" s="1">
        <f t="shared" si="5"/>
        <v>0.33406181036839783</v>
      </c>
      <c r="J328" t="b">
        <f>ISERROR(VLOOKUP(A328,[1]tazToInclude!$A$2:$A$896,1,0))</f>
        <v>0</v>
      </c>
    </row>
    <row r="329" spans="1:10" x14ac:dyDescent="0.25">
      <c r="A329">
        <v>330</v>
      </c>
      <c r="B329" s="12">
        <v>48</v>
      </c>
      <c r="C329" s="12">
        <v>40695</v>
      </c>
      <c r="D329" s="12">
        <v>19771.678599999999</v>
      </c>
      <c r="E329" s="1">
        <v>0.485850316</v>
      </c>
      <c r="F329">
        <v>48</v>
      </c>
      <c r="G329">
        <v>16236594</v>
      </c>
      <c r="H329">
        <v>2749</v>
      </c>
      <c r="I329" s="1">
        <f t="shared" si="5"/>
        <v>0.16930890801358955</v>
      </c>
      <c r="J329" t="b">
        <f>ISERROR(VLOOKUP(A329,[1]tazToInclude!$A$2:$A$896,1,0))</f>
        <v>0</v>
      </c>
    </row>
    <row r="330" spans="1:10" x14ac:dyDescent="0.25">
      <c r="A330">
        <v>331</v>
      </c>
      <c r="B330" s="12">
        <v>28</v>
      </c>
      <c r="C330" s="12">
        <v>8280</v>
      </c>
      <c r="D330" s="12">
        <v>5122.8406999999997</v>
      </c>
      <c r="E330" s="1">
        <v>0.61870056799999995</v>
      </c>
      <c r="F330">
        <v>28</v>
      </c>
      <c r="G330">
        <v>5041455</v>
      </c>
      <c r="H330">
        <v>3076</v>
      </c>
      <c r="I330" s="1">
        <f t="shared" si="5"/>
        <v>0.61014131832972818</v>
      </c>
      <c r="J330" t="b">
        <f>ISERROR(VLOOKUP(A330,[1]tazToInclude!$A$2:$A$896,1,0))</f>
        <v>0</v>
      </c>
    </row>
    <row r="331" spans="1:10" x14ac:dyDescent="0.25">
      <c r="A331">
        <v>332</v>
      </c>
      <c r="B331" s="12">
        <v>86</v>
      </c>
      <c r="C331" s="12">
        <v>49548</v>
      </c>
      <c r="D331" s="12">
        <v>20262.915099999998</v>
      </c>
      <c r="E331" s="1">
        <v>0.40895525799999999</v>
      </c>
      <c r="F331">
        <v>86</v>
      </c>
      <c r="G331">
        <v>43812534</v>
      </c>
      <c r="H331">
        <v>17119</v>
      </c>
      <c r="I331" s="1">
        <f t="shared" si="5"/>
        <v>0.39073293500896339</v>
      </c>
      <c r="J331" t="b">
        <f>ISERROR(VLOOKUP(A331,[1]tazToInclude!$A$2:$A$896,1,0))</f>
        <v>0</v>
      </c>
    </row>
    <row r="332" spans="1:10" x14ac:dyDescent="0.25">
      <c r="A332">
        <v>333</v>
      </c>
      <c r="B332" s="12">
        <v>102</v>
      </c>
      <c r="C332" s="12">
        <v>41640</v>
      </c>
      <c r="D332" s="12">
        <v>16179.4017</v>
      </c>
      <c r="E332" s="1">
        <v>0.38855431600000001</v>
      </c>
      <c r="F332">
        <v>102</v>
      </c>
      <c r="G332">
        <v>68026447</v>
      </c>
      <c r="H332">
        <v>31154</v>
      </c>
      <c r="I332" s="1">
        <f t="shared" si="5"/>
        <v>0.45796894257905313</v>
      </c>
      <c r="J332" t="b">
        <f>ISERROR(VLOOKUP(A332,[1]tazToInclude!$A$2:$A$896,1,0))</f>
        <v>0</v>
      </c>
    </row>
    <row r="333" spans="1:10" x14ac:dyDescent="0.25">
      <c r="A333">
        <v>334</v>
      </c>
      <c r="B333" s="12">
        <v>58</v>
      </c>
      <c r="C333" s="12">
        <v>49570</v>
      </c>
      <c r="D333" s="12">
        <v>21573.478599999999</v>
      </c>
      <c r="E333" s="1">
        <v>0.43521239900000003</v>
      </c>
      <c r="F333">
        <v>58</v>
      </c>
      <c r="G333">
        <v>18910579</v>
      </c>
      <c r="H333">
        <v>4412</v>
      </c>
      <c r="I333" s="1">
        <f t="shared" si="5"/>
        <v>0.23330856236607034</v>
      </c>
      <c r="J333" t="b">
        <f>ISERROR(VLOOKUP(A333,[1]tazToInclude!$A$2:$A$896,1,0))</f>
        <v>0</v>
      </c>
    </row>
    <row r="334" spans="1:10" x14ac:dyDescent="0.25">
      <c r="A334">
        <v>335</v>
      </c>
      <c r="B334" s="12">
        <v>33</v>
      </c>
      <c r="C334" s="12">
        <v>14308</v>
      </c>
      <c r="D334" s="12">
        <v>9153.8606</v>
      </c>
      <c r="E334" s="1">
        <v>0.63977219699999999</v>
      </c>
      <c r="F334">
        <v>33</v>
      </c>
      <c r="G334">
        <v>8094273</v>
      </c>
      <c r="H334">
        <v>3099</v>
      </c>
      <c r="I334" s="1">
        <f t="shared" si="5"/>
        <v>0.38286329111953599</v>
      </c>
      <c r="J334" t="b">
        <f>ISERROR(VLOOKUP(A334,[1]tazToInclude!$A$2:$A$896,1,0))</f>
        <v>0</v>
      </c>
    </row>
    <row r="335" spans="1:10" x14ac:dyDescent="0.25">
      <c r="A335">
        <v>336</v>
      </c>
      <c r="B335" s="12">
        <v>35</v>
      </c>
      <c r="C335" s="12">
        <v>25571</v>
      </c>
      <c r="D335" s="12">
        <v>16796.206300000002</v>
      </c>
      <c r="E335" s="1">
        <v>0.65684589199999999</v>
      </c>
      <c r="F335">
        <v>35</v>
      </c>
      <c r="G335">
        <v>11741474</v>
      </c>
      <c r="H335">
        <v>2108</v>
      </c>
      <c r="I335" s="1">
        <f t="shared" si="5"/>
        <v>0.17953452862902902</v>
      </c>
      <c r="J335" t="b">
        <f>ISERROR(VLOOKUP(A335,[1]tazToInclude!$A$2:$A$896,1,0))</f>
        <v>0</v>
      </c>
    </row>
    <row r="336" spans="1:10" x14ac:dyDescent="0.25">
      <c r="A336">
        <v>337</v>
      </c>
      <c r="B336" s="12">
        <v>26</v>
      </c>
      <c r="C336" s="12">
        <v>7388</v>
      </c>
      <c r="D336" s="12">
        <v>4557.0159000000003</v>
      </c>
      <c r="E336" s="1">
        <v>0.61681319700000004</v>
      </c>
      <c r="F336">
        <v>26</v>
      </c>
      <c r="G336">
        <v>3520386</v>
      </c>
      <c r="H336">
        <v>5363</v>
      </c>
      <c r="I336" s="1">
        <f t="shared" si="5"/>
        <v>1.5234124894258754</v>
      </c>
      <c r="J336" t="b">
        <f>ISERROR(VLOOKUP(A336,[1]tazToInclude!$A$2:$A$896,1,0))</f>
        <v>0</v>
      </c>
    </row>
    <row r="337" spans="1:10" x14ac:dyDescent="0.25">
      <c r="A337">
        <v>338</v>
      </c>
      <c r="B337" s="12">
        <v>35</v>
      </c>
      <c r="C337" s="12">
        <v>18622</v>
      </c>
      <c r="D337" s="12">
        <v>12232.3968</v>
      </c>
      <c r="E337" s="1">
        <v>0.65687878899999996</v>
      </c>
      <c r="F337">
        <v>35</v>
      </c>
      <c r="G337">
        <v>10146645</v>
      </c>
      <c r="H337">
        <v>2875</v>
      </c>
      <c r="I337" s="1">
        <f t="shared" si="5"/>
        <v>0.28334488887706233</v>
      </c>
      <c r="J337" t="b">
        <f>ISERROR(VLOOKUP(A337,[1]tazToInclude!$A$2:$A$896,1,0))</f>
        <v>0</v>
      </c>
    </row>
    <row r="338" spans="1:10" x14ac:dyDescent="0.25">
      <c r="A338">
        <v>339</v>
      </c>
      <c r="B338" s="12">
        <v>54</v>
      </c>
      <c r="C338" s="12">
        <v>48482</v>
      </c>
      <c r="D338" s="12">
        <v>21429.452600000001</v>
      </c>
      <c r="E338" s="1">
        <v>0.44200842800000001</v>
      </c>
      <c r="F338">
        <v>54</v>
      </c>
      <c r="G338">
        <v>17308273</v>
      </c>
      <c r="H338">
        <v>3288</v>
      </c>
      <c r="I338" s="1">
        <f t="shared" si="5"/>
        <v>0.18996695973075997</v>
      </c>
      <c r="J338" t="b">
        <f>ISERROR(VLOOKUP(A338,[1]tazToInclude!$A$2:$A$896,1,0))</f>
        <v>0</v>
      </c>
    </row>
    <row r="339" spans="1:10" x14ac:dyDescent="0.25">
      <c r="A339">
        <v>340</v>
      </c>
      <c r="B339" s="12">
        <v>36</v>
      </c>
      <c r="C339" s="12">
        <v>25189</v>
      </c>
      <c r="D339" s="12">
        <v>15998.1751</v>
      </c>
      <c r="E339" s="1">
        <v>0.63512545600000003</v>
      </c>
      <c r="F339">
        <v>36</v>
      </c>
      <c r="G339">
        <v>11987826</v>
      </c>
      <c r="H339">
        <v>2705</v>
      </c>
      <c r="I339" s="1">
        <f t="shared" si="5"/>
        <v>0.22564558411174804</v>
      </c>
      <c r="J339" t="b">
        <f>ISERROR(VLOOKUP(A339,[1]tazToInclude!$A$2:$A$896,1,0))</f>
        <v>0</v>
      </c>
    </row>
    <row r="340" spans="1:10" x14ac:dyDescent="0.25">
      <c r="A340">
        <v>341</v>
      </c>
      <c r="B340" s="12">
        <v>75</v>
      </c>
      <c r="C340" s="12">
        <v>48507</v>
      </c>
      <c r="D340" s="12">
        <v>19579.242600000001</v>
      </c>
      <c r="E340" s="1">
        <v>0.40363746700000003</v>
      </c>
      <c r="F340">
        <v>75</v>
      </c>
      <c r="G340">
        <v>29713081</v>
      </c>
      <c r="H340">
        <v>9772</v>
      </c>
      <c r="I340" s="1">
        <f t="shared" si="5"/>
        <v>0.32887871843381034</v>
      </c>
      <c r="J340" t="b">
        <f>ISERROR(VLOOKUP(A340,[1]tazToInclude!$A$2:$A$896,1,0))</f>
        <v>0</v>
      </c>
    </row>
    <row r="341" spans="1:10" x14ac:dyDescent="0.25">
      <c r="A341">
        <v>342</v>
      </c>
      <c r="B341" s="12">
        <v>43</v>
      </c>
      <c r="C341" s="12">
        <v>38521</v>
      </c>
      <c r="D341" s="12">
        <v>20143.323899999999</v>
      </c>
      <c r="E341" s="1">
        <v>0.52291799000000005</v>
      </c>
      <c r="F341">
        <v>43</v>
      </c>
      <c r="G341">
        <v>14398837</v>
      </c>
      <c r="H341">
        <v>1955</v>
      </c>
      <c r="I341" s="1">
        <f t="shared" si="5"/>
        <v>0.13577485459415925</v>
      </c>
      <c r="J341" t="b">
        <f>ISERROR(VLOOKUP(A341,[1]tazToInclude!$A$2:$A$896,1,0))</f>
        <v>0</v>
      </c>
    </row>
    <row r="342" spans="1:10" x14ac:dyDescent="0.25">
      <c r="A342">
        <v>343</v>
      </c>
      <c r="B342" s="12">
        <v>48</v>
      </c>
      <c r="C342" s="12">
        <v>42004</v>
      </c>
      <c r="D342" s="12">
        <v>19260.680499999999</v>
      </c>
      <c r="E342" s="1">
        <v>0.45854395999999997</v>
      </c>
      <c r="F342">
        <v>48</v>
      </c>
      <c r="G342">
        <v>12225884</v>
      </c>
      <c r="H342">
        <v>3125</v>
      </c>
      <c r="I342" s="1">
        <f t="shared" si="5"/>
        <v>0.25560523885225805</v>
      </c>
      <c r="J342" t="b">
        <f>ISERROR(VLOOKUP(A342,[1]tazToInclude!$A$2:$A$896,1,0))</f>
        <v>0</v>
      </c>
    </row>
    <row r="343" spans="1:10" x14ac:dyDescent="0.25">
      <c r="A343">
        <v>344</v>
      </c>
      <c r="B343" s="12">
        <v>84</v>
      </c>
      <c r="C343" s="12">
        <v>45915</v>
      </c>
      <c r="D343" s="12">
        <v>18861.331200000001</v>
      </c>
      <c r="E343" s="1">
        <v>0.41078800399999998</v>
      </c>
      <c r="F343">
        <v>84</v>
      </c>
      <c r="G343">
        <v>35420852</v>
      </c>
      <c r="H343">
        <v>13641</v>
      </c>
      <c r="I343" s="1">
        <f t="shared" si="5"/>
        <v>0.38511213677186534</v>
      </c>
      <c r="J343" t="b">
        <f>ISERROR(VLOOKUP(A343,[1]tazToInclude!$A$2:$A$896,1,0))</f>
        <v>0</v>
      </c>
    </row>
    <row r="344" spans="1:10" x14ac:dyDescent="0.25">
      <c r="A344">
        <v>345</v>
      </c>
      <c r="B344" s="12">
        <v>52</v>
      </c>
      <c r="C344" s="12">
        <v>43215</v>
      </c>
      <c r="D344" s="12">
        <v>20198.556</v>
      </c>
      <c r="E344" s="1">
        <v>0.46739687600000002</v>
      </c>
      <c r="F344">
        <v>52</v>
      </c>
      <c r="G344">
        <v>12506534</v>
      </c>
      <c r="H344">
        <v>4239</v>
      </c>
      <c r="I344" s="1">
        <f t="shared" si="5"/>
        <v>0.33894282780504975</v>
      </c>
      <c r="J344" t="b">
        <f>ISERROR(VLOOKUP(A344,[1]tazToInclude!$A$2:$A$896,1,0))</f>
        <v>0</v>
      </c>
    </row>
    <row r="345" spans="1:10" x14ac:dyDescent="0.25">
      <c r="A345">
        <v>346</v>
      </c>
      <c r="B345" s="12">
        <v>107</v>
      </c>
      <c r="C345" s="12">
        <v>36645</v>
      </c>
      <c r="D345" s="12">
        <v>17169.125400000001</v>
      </c>
      <c r="E345" s="1">
        <v>0.468525731</v>
      </c>
      <c r="F345">
        <v>107</v>
      </c>
      <c r="G345">
        <v>70983809</v>
      </c>
      <c r="H345">
        <v>36122</v>
      </c>
      <c r="I345" s="1">
        <f t="shared" si="5"/>
        <v>0.50887660874890495</v>
      </c>
      <c r="J345" t="b">
        <f>ISERROR(VLOOKUP(A345,[1]tazToInclude!$A$2:$A$896,1,0))</f>
        <v>0</v>
      </c>
    </row>
    <row r="346" spans="1:10" x14ac:dyDescent="0.25">
      <c r="A346">
        <v>347</v>
      </c>
      <c r="B346" s="12">
        <v>34</v>
      </c>
      <c r="C346" s="12">
        <v>22305</v>
      </c>
      <c r="D346" s="12">
        <v>13500.5857</v>
      </c>
      <c r="E346" s="1">
        <v>0.60527171899999999</v>
      </c>
      <c r="F346">
        <v>34</v>
      </c>
      <c r="G346">
        <v>10518046</v>
      </c>
      <c r="H346">
        <v>2501</v>
      </c>
      <c r="I346" s="1">
        <f t="shared" si="5"/>
        <v>0.23778180852222933</v>
      </c>
      <c r="J346" t="b">
        <f>ISERROR(VLOOKUP(A346,[1]tazToInclude!$A$2:$A$896,1,0))</f>
        <v>0</v>
      </c>
    </row>
    <row r="347" spans="1:10" x14ac:dyDescent="0.25">
      <c r="A347">
        <v>348</v>
      </c>
      <c r="B347" s="12">
        <v>75</v>
      </c>
      <c r="C347" s="12">
        <v>46986</v>
      </c>
      <c r="D347" s="12">
        <v>20620.868399999999</v>
      </c>
      <c r="E347" s="1">
        <v>0.43887260900000002</v>
      </c>
      <c r="F347">
        <v>75</v>
      </c>
      <c r="G347">
        <v>25928411</v>
      </c>
      <c r="H347">
        <v>8741</v>
      </c>
      <c r="I347" s="1">
        <f t="shared" si="5"/>
        <v>0.3371205431755922</v>
      </c>
      <c r="J347" t="b">
        <f>ISERROR(VLOOKUP(A347,[1]tazToInclude!$A$2:$A$896,1,0))</f>
        <v>0</v>
      </c>
    </row>
    <row r="348" spans="1:10" x14ac:dyDescent="0.25">
      <c r="A348">
        <v>349</v>
      </c>
      <c r="B348" s="12">
        <v>31</v>
      </c>
      <c r="C348" s="12">
        <v>17896</v>
      </c>
      <c r="D348" s="12">
        <v>11244.038</v>
      </c>
      <c r="E348" s="1">
        <v>0.62829894900000005</v>
      </c>
      <c r="F348">
        <v>31</v>
      </c>
      <c r="G348">
        <v>8821507</v>
      </c>
      <c r="H348">
        <v>3013</v>
      </c>
      <c r="I348" s="1">
        <f t="shared" si="5"/>
        <v>0.34155161924147426</v>
      </c>
      <c r="J348" t="b">
        <f>ISERROR(VLOOKUP(A348,[1]tazToInclude!$A$2:$A$896,1,0))</f>
        <v>0</v>
      </c>
    </row>
    <row r="349" spans="1:10" x14ac:dyDescent="0.25">
      <c r="A349">
        <v>350</v>
      </c>
      <c r="B349" s="12">
        <v>34</v>
      </c>
      <c r="C349" s="12">
        <v>27601</v>
      </c>
      <c r="D349" s="12">
        <v>15807.0049</v>
      </c>
      <c r="E349" s="1">
        <v>0.57269681900000002</v>
      </c>
      <c r="F349">
        <v>34</v>
      </c>
      <c r="G349">
        <v>11324393</v>
      </c>
      <c r="H349">
        <v>1901</v>
      </c>
      <c r="I349" s="1">
        <f t="shared" si="5"/>
        <v>0.16786771705997841</v>
      </c>
      <c r="J349" t="b">
        <f>ISERROR(VLOOKUP(A349,[1]tazToInclude!$A$2:$A$896,1,0))</f>
        <v>0</v>
      </c>
    </row>
    <row r="350" spans="1:10" x14ac:dyDescent="0.25">
      <c r="A350">
        <v>351</v>
      </c>
      <c r="B350" s="12">
        <v>47</v>
      </c>
      <c r="C350" s="12">
        <v>38872</v>
      </c>
      <c r="D350" s="12">
        <v>19388.450799999999</v>
      </c>
      <c r="E350" s="1">
        <v>0.49877677500000001</v>
      </c>
      <c r="F350">
        <v>47</v>
      </c>
      <c r="G350">
        <v>10708284</v>
      </c>
      <c r="H350">
        <v>3714</v>
      </c>
      <c r="I350" s="1">
        <f t="shared" si="5"/>
        <v>0.34683428269179262</v>
      </c>
      <c r="J350" t="b">
        <f>ISERROR(VLOOKUP(A350,[1]tazToInclude!$A$2:$A$896,1,0))</f>
        <v>0</v>
      </c>
    </row>
    <row r="351" spans="1:10" x14ac:dyDescent="0.25">
      <c r="A351">
        <v>352</v>
      </c>
      <c r="B351" s="12">
        <v>87</v>
      </c>
      <c r="C351" s="12">
        <v>36735</v>
      </c>
      <c r="D351" s="12">
        <v>18683.125899999999</v>
      </c>
      <c r="E351" s="1">
        <v>0.50859196699999998</v>
      </c>
      <c r="F351">
        <v>87</v>
      </c>
      <c r="G351">
        <v>40509364</v>
      </c>
      <c r="H351">
        <v>21852</v>
      </c>
      <c r="I351" s="1">
        <f t="shared" si="5"/>
        <v>0.53943083381906465</v>
      </c>
      <c r="J351" t="b">
        <f>ISERROR(VLOOKUP(A351,[1]tazToInclude!$A$2:$A$896,1,0))</f>
        <v>0</v>
      </c>
    </row>
    <row r="352" spans="1:10" x14ac:dyDescent="0.25">
      <c r="A352">
        <v>353</v>
      </c>
      <c r="B352" s="12">
        <v>38</v>
      </c>
      <c r="C352" s="12">
        <v>32146</v>
      </c>
      <c r="D352" s="12">
        <v>17389.286800000002</v>
      </c>
      <c r="E352" s="1">
        <v>0.54094714099999996</v>
      </c>
      <c r="F352">
        <v>38</v>
      </c>
      <c r="G352">
        <v>12228429</v>
      </c>
      <c r="H352">
        <v>1949</v>
      </c>
      <c r="I352" s="1">
        <f t="shared" si="5"/>
        <v>0.15938269748305361</v>
      </c>
      <c r="J352" t="b">
        <f>ISERROR(VLOOKUP(A352,[1]tazToInclude!$A$2:$A$896,1,0))</f>
        <v>0</v>
      </c>
    </row>
    <row r="353" spans="1:10" x14ac:dyDescent="0.25">
      <c r="A353">
        <v>354</v>
      </c>
      <c r="B353" s="12">
        <v>101</v>
      </c>
      <c r="C353" s="12">
        <v>28911</v>
      </c>
      <c r="D353" s="12">
        <v>15609.403899999999</v>
      </c>
      <c r="E353" s="1">
        <v>0.53991227900000005</v>
      </c>
      <c r="F353">
        <v>101</v>
      </c>
      <c r="G353">
        <v>64397616</v>
      </c>
      <c r="H353">
        <v>38475</v>
      </c>
      <c r="I353" s="1">
        <f t="shared" si="5"/>
        <v>0.59746000535175092</v>
      </c>
      <c r="J353" t="b">
        <f>ISERROR(VLOOKUP(A353,[1]tazToInclude!$A$2:$A$896,1,0))</f>
        <v>0</v>
      </c>
    </row>
    <row r="354" spans="1:10" x14ac:dyDescent="0.25">
      <c r="A354">
        <v>355</v>
      </c>
      <c r="B354" s="12">
        <v>59</v>
      </c>
      <c r="C354" s="12">
        <v>42852</v>
      </c>
      <c r="D354" s="12">
        <v>19677.7991</v>
      </c>
      <c r="E354" s="1">
        <v>0.45920375000000002</v>
      </c>
      <c r="F354">
        <v>59</v>
      </c>
      <c r="G354">
        <v>18287921</v>
      </c>
      <c r="H354">
        <v>6455</v>
      </c>
      <c r="I354" s="1">
        <f t="shared" si="5"/>
        <v>0.35296521676794207</v>
      </c>
      <c r="J354" t="b">
        <f>ISERROR(VLOOKUP(A354,[1]tazToInclude!$A$2:$A$896,1,0))</f>
        <v>0</v>
      </c>
    </row>
    <row r="355" spans="1:10" x14ac:dyDescent="0.25">
      <c r="A355">
        <v>356</v>
      </c>
      <c r="B355" s="12">
        <v>26</v>
      </c>
      <c r="C355" s="12">
        <v>10386</v>
      </c>
      <c r="D355" s="12">
        <v>5741.9486999999999</v>
      </c>
      <c r="E355" s="1">
        <v>0.55285467899999996</v>
      </c>
      <c r="F355">
        <v>26</v>
      </c>
      <c r="G355">
        <v>4213793</v>
      </c>
      <c r="H355">
        <v>8428</v>
      </c>
      <c r="I355" s="1">
        <f t="shared" si="5"/>
        <v>2.0000982487749162</v>
      </c>
      <c r="J355" t="b">
        <f>ISERROR(VLOOKUP(A355,[1]tazToInclude!$A$2:$A$896,1,0))</f>
        <v>0</v>
      </c>
    </row>
    <row r="356" spans="1:10" x14ac:dyDescent="0.25">
      <c r="A356">
        <v>357</v>
      </c>
      <c r="B356" s="12">
        <v>87</v>
      </c>
      <c r="C356" s="12">
        <v>32743</v>
      </c>
      <c r="D356" s="12">
        <v>17988.475900000001</v>
      </c>
      <c r="E356" s="1">
        <v>0.54938386500000003</v>
      </c>
      <c r="F356">
        <v>87</v>
      </c>
      <c r="G356">
        <v>40818436</v>
      </c>
      <c r="H356">
        <v>25072</v>
      </c>
      <c r="I356" s="1">
        <f t="shared" si="5"/>
        <v>0.61423225524858427</v>
      </c>
      <c r="J356" t="b">
        <f>ISERROR(VLOOKUP(A356,[1]tazToInclude!$A$2:$A$896,1,0))</f>
        <v>0</v>
      </c>
    </row>
    <row r="357" spans="1:10" x14ac:dyDescent="0.25">
      <c r="A357">
        <v>358</v>
      </c>
      <c r="B357" s="12">
        <v>47</v>
      </c>
      <c r="C357" s="12">
        <v>36542</v>
      </c>
      <c r="D357" s="12">
        <v>19266.960599999999</v>
      </c>
      <c r="E357" s="1">
        <v>0.52725522999999996</v>
      </c>
      <c r="F357">
        <v>47</v>
      </c>
      <c r="G357">
        <v>11457192</v>
      </c>
      <c r="H357">
        <v>3971</v>
      </c>
      <c r="I357" s="1">
        <f t="shared" si="5"/>
        <v>0.34659452333521162</v>
      </c>
      <c r="J357" t="b">
        <f>ISERROR(VLOOKUP(A357,[1]tazToInclude!$A$2:$A$896,1,0))</f>
        <v>0</v>
      </c>
    </row>
    <row r="358" spans="1:10" x14ac:dyDescent="0.25">
      <c r="A358">
        <v>359</v>
      </c>
      <c r="B358" s="12">
        <v>33</v>
      </c>
      <c r="C358" s="12">
        <v>19742</v>
      </c>
      <c r="D358" s="12">
        <v>11579.76</v>
      </c>
      <c r="E358" s="1">
        <v>0.58655455400000001</v>
      </c>
      <c r="F358">
        <v>33</v>
      </c>
      <c r="G358">
        <v>8774189</v>
      </c>
      <c r="H358">
        <v>3710</v>
      </c>
      <c r="I358" s="1">
        <f t="shared" si="5"/>
        <v>0.42283110154112247</v>
      </c>
      <c r="J358" t="b">
        <f>ISERROR(VLOOKUP(A358,[1]tazToInclude!$A$2:$A$896,1,0))</f>
        <v>0</v>
      </c>
    </row>
    <row r="359" spans="1:10" x14ac:dyDescent="0.25">
      <c r="A359">
        <v>360</v>
      </c>
      <c r="B359" s="12">
        <v>32</v>
      </c>
      <c r="C359" s="12">
        <v>22349</v>
      </c>
      <c r="D359" s="12">
        <v>12932.740900000001</v>
      </c>
      <c r="E359" s="1">
        <v>0.57867201700000004</v>
      </c>
      <c r="F359">
        <v>32</v>
      </c>
      <c r="G359">
        <v>8977854</v>
      </c>
      <c r="H359">
        <v>3065</v>
      </c>
      <c r="I359" s="1">
        <f t="shared" si="5"/>
        <v>0.34139561636890065</v>
      </c>
      <c r="J359" t="b">
        <f>ISERROR(VLOOKUP(A359,[1]tazToInclude!$A$2:$A$896,1,0))</f>
        <v>0</v>
      </c>
    </row>
    <row r="360" spans="1:10" x14ac:dyDescent="0.25">
      <c r="A360">
        <v>361</v>
      </c>
      <c r="B360" s="12">
        <v>58</v>
      </c>
      <c r="C360" s="12">
        <v>41130</v>
      </c>
      <c r="D360" s="12">
        <v>20450.740300000001</v>
      </c>
      <c r="E360" s="1">
        <v>0.497221986</v>
      </c>
      <c r="F360">
        <v>58</v>
      </c>
      <c r="G360">
        <v>15437410</v>
      </c>
      <c r="H360">
        <v>6885</v>
      </c>
      <c r="I360" s="1">
        <f t="shared" si="5"/>
        <v>0.44599450296390392</v>
      </c>
      <c r="J360" t="b">
        <f>ISERROR(VLOOKUP(A360,[1]tazToInclude!$A$2:$A$896,1,0))</f>
        <v>0</v>
      </c>
    </row>
    <row r="361" spans="1:10" x14ac:dyDescent="0.25">
      <c r="A361">
        <v>362</v>
      </c>
      <c r="B361" s="12">
        <v>89</v>
      </c>
      <c r="C361" s="12">
        <v>22662</v>
      </c>
      <c r="D361" s="12">
        <v>12592.561900000001</v>
      </c>
      <c r="E361" s="1">
        <v>0.55566860399999995</v>
      </c>
      <c r="F361">
        <v>89</v>
      </c>
      <c r="G361">
        <v>59033386</v>
      </c>
      <c r="H361">
        <v>35554</v>
      </c>
      <c r="I361" s="1">
        <f t="shared" si="5"/>
        <v>0.60226936669361975</v>
      </c>
      <c r="J361" t="b">
        <f>ISERROR(VLOOKUP(A361,[1]tazToInclude!$A$2:$A$896,1,0))</f>
        <v>0</v>
      </c>
    </row>
    <row r="362" spans="1:10" x14ac:dyDescent="0.25">
      <c r="A362">
        <v>363</v>
      </c>
      <c r="B362" s="12">
        <v>33</v>
      </c>
      <c r="C362" s="12">
        <v>22359</v>
      </c>
      <c r="D362" s="12">
        <v>12870.890299999999</v>
      </c>
      <c r="E362" s="1">
        <v>0.57564695600000004</v>
      </c>
      <c r="F362">
        <v>33</v>
      </c>
      <c r="G362">
        <v>9512532</v>
      </c>
      <c r="H362">
        <v>3784</v>
      </c>
      <c r="I362" s="1">
        <f t="shared" si="5"/>
        <v>0.39779104028244006</v>
      </c>
      <c r="J362" t="b">
        <f>ISERROR(VLOOKUP(A362,[1]tazToInclude!$A$2:$A$896,1,0))</f>
        <v>0</v>
      </c>
    </row>
    <row r="363" spans="1:10" x14ac:dyDescent="0.25">
      <c r="A363">
        <v>364</v>
      </c>
      <c r="B363" s="12">
        <v>74</v>
      </c>
      <c r="C363" s="12">
        <v>31916</v>
      </c>
      <c r="D363" s="12">
        <v>17683.534599999999</v>
      </c>
      <c r="E363" s="1">
        <v>0.55406487699999996</v>
      </c>
      <c r="F363">
        <v>74</v>
      </c>
      <c r="G363">
        <v>32769130</v>
      </c>
      <c r="H363">
        <v>16349</v>
      </c>
      <c r="I363" s="1">
        <f t="shared" si="5"/>
        <v>0.49891467976110443</v>
      </c>
      <c r="J363" t="b">
        <f>ISERROR(VLOOKUP(A363,[1]tazToInclude!$A$2:$A$896,1,0))</f>
        <v>0</v>
      </c>
    </row>
    <row r="364" spans="1:10" x14ac:dyDescent="0.25">
      <c r="A364">
        <v>365</v>
      </c>
      <c r="B364" s="12">
        <v>26</v>
      </c>
      <c r="C364" s="12">
        <v>9755</v>
      </c>
      <c r="D364" s="12">
        <v>5217.3005000000003</v>
      </c>
      <c r="E364" s="1">
        <v>0.53483347000000003</v>
      </c>
      <c r="F364">
        <v>26</v>
      </c>
      <c r="G364">
        <v>4013400</v>
      </c>
      <c r="H364">
        <v>9347</v>
      </c>
      <c r="I364" s="1">
        <f t="shared" si="5"/>
        <v>2.3289480241192009</v>
      </c>
      <c r="J364" t="b">
        <f>ISERROR(VLOOKUP(A364,[1]tazToInclude!$A$2:$A$896,1,0))</f>
        <v>0</v>
      </c>
    </row>
    <row r="365" spans="1:10" x14ac:dyDescent="0.25">
      <c r="A365">
        <v>366</v>
      </c>
      <c r="B365" s="12">
        <v>36</v>
      </c>
      <c r="C365" s="12">
        <v>26685</v>
      </c>
      <c r="D365" s="12">
        <v>15285.723400000001</v>
      </c>
      <c r="E365" s="1">
        <v>0.57282081299999998</v>
      </c>
      <c r="F365">
        <v>36</v>
      </c>
      <c r="G365">
        <v>9268838</v>
      </c>
      <c r="H365">
        <v>3579</v>
      </c>
      <c r="I365" s="1">
        <f t="shared" si="5"/>
        <v>0.38613254433835181</v>
      </c>
      <c r="J365" t="b">
        <f>ISERROR(VLOOKUP(A365,[1]tazToInclude!$A$2:$A$896,1,0))</f>
        <v>0</v>
      </c>
    </row>
    <row r="366" spans="1:10" x14ac:dyDescent="0.25">
      <c r="A366">
        <v>367</v>
      </c>
      <c r="B366" s="12">
        <v>39</v>
      </c>
      <c r="C366" s="12">
        <v>30336</v>
      </c>
      <c r="D366" s="12">
        <v>16653.416300000001</v>
      </c>
      <c r="E366" s="1">
        <v>0.54896546300000004</v>
      </c>
      <c r="F366">
        <v>39</v>
      </c>
      <c r="G366">
        <v>9644205</v>
      </c>
      <c r="H366">
        <v>3365</v>
      </c>
      <c r="I366" s="1">
        <f t="shared" si="5"/>
        <v>0.34891419251249844</v>
      </c>
      <c r="J366" t="b">
        <f>ISERROR(VLOOKUP(A366,[1]tazToInclude!$A$2:$A$896,1,0))</f>
        <v>0</v>
      </c>
    </row>
    <row r="367" spans="1:10" x14ac:dyDescent="0.25">
      <c r="A367">
        <v>368</v>
      </c>
      <c r="B367" s="12">
        <v>47</v>
      </c>
      <c r="C367" s="12">
        <v>34754</v>
      </c>
      <c r="D367" s="12">
        <v>19434.728200000001</v>
      </c>
      <c r="E367" s="1">
        <v>0.55920838500000003</v>
      </c>
      <c r="F367">
        <v>47</v>
      </c>
      <c r="G367">
        <v>11051789</v>
      </c>
      <c r="H367">
        <v>4436</v>
      </c>
      <c r="I367" s="1">
        <f t="shared" si="5"/>
        <v>0.40138297971486786</v>
      </c>
      <c r="J367" t="b">
        <f>ISERROR(VLOOKUP(A367,[1]tazToInclude!$A$2:$A$896,1,0))</f>
        <v>0</v>
      </c>
    </row>
    <row r="368" spans="1:10" x14ac:dyDescent="0.25">
      <c r="A368">
        <v>369</v>
      </c>
      <c r="B368" s="12">
        <v>25</v>
      </c>
      <c r="C368" s="12">
        <v>8958</v>
      </c>
      <c r="D368" s="12">
        <v>4765.9700999999995</v>
      </c>
      <c r="E368" s="1">
        <v>0.532035064</v>
      </c>
      <c r="F368">
        <v>25</v>
      </c>
      <c r="G368">
        <v>3774620</v>
      </c>
      <c r="H368">
        <v>9347</v>
      </c>
      <c r="I368" s="1">
        <f t="shared" si="5"/>
        <v>2.4762757575597014</v>
      </c>
      <c r="J368" t="b">
        <f>ISERROR(VLOOKUP(A368,[1]tazToInclude!$A$2:$A$896,1,0))</f>
        <v>0</v>
      </c>
    </row>
    <row r="369" spans="1:10" x14ac:dyDescent="0.25">
      <c r="A369">
        <v>370</v>
      </c>
      <c r="B369" s="12">
        <v>34</v>
      </c>
      <c r="C369" s="12">
        <v>22418</v>
      </c>
      <c r="D369" s="12">
        <v>12930.280199999999</v>
      </c>
      <c r="E369" s="1">
        <v>0.57678116700000004</v>
      </c>
      <c r="F369">
        <v>34</v>
      </c>
      <c r="G369">
        <v>8442663</v>
      </c>
      <c r="H369">
        <v>5245</v>
      </c>
      <c r="I369" s="1">
        <f t="shared" si="5"/>
        <v>0.62124948016994164</v>
      </c>
      <c r="J369" t="b">
        <f>ISERROR(VLOOKUP(A369,[1]tazToInclude!$A$2:$A$896,1,0))</f>
        <v>0</v>
      </c>
    </row>
    <row r="370" spans="1:10" x14ac:dyDescent="0.25">
      <c r="A370">
        <v>371</v>
      </c>
      <c r="B370" s="12">
        <v>49</v>
      </c>
      <c r="C370" s="12">
        <v>31877</v>
      </c>
      <c r="D370" s="12">
        <v>17738.805799999998</v>
      </c>
      <c r="E370" s="1">
        <v>0.55647663800000002</v>
      </c>
      <c r="F370">
        <v>49</v>
      </c>
      <c r="G370">
        <v>10948931</v>
      </c>
      <c r="H370">
        <v>6432</v>
      </c>
      <c r="I370" s="1">
        <f t="shared" si="5"/>
        <v>0.58745461086566353</v>
      </c>
      <c r="J370" t="b">
        <f>ISERROR(VLOOKUP(A370,[1]tazToInclude!$A$2:$A$896,1,0))</f>
        <v>0</v>
      </c>
    </row>
    <row r="371" spans="1:10" x14ac:dyDescent="0.25">
      <c r="A371">
        <v>372</v>
      </c>
      <c r="B371" s="12">
        <v>68</v>
      </c>
      <c r="C371" s="12">
        <v>20297</v>
      </c>
      <c r="D371" s="12">
        <v>12484.4156</v>
      </c>
      <c r="E371" s="1">
        <v>0.61508674200000002</v>
      </c>
      <c r="F371">
        <v>68</v>
      </c>
      <c r="G371">
        <v>40069651</v>
      </c>
      <c r="H371">
        <v>26041</v>
      </c>
      <c r="I371" s="1">
        <f t="shared" si="5"/>
        <v>0.64989335694488581</v>
      </c>
      <c r="J371" t="b">
        <f>ISERROR(VLOOKUP(A371,[1]tazToInclude!$A$2:$A$896,1,0))</f>
        <v>0</v>
      </c>
    </row>
    <row r="372" spans="1:10" x14ac:dyDescent="0.25">
      <c r="A372">
        <v>373</v>
      </c>
      <c r="B372" s="12">
        <v>64</v>
      </c>
      <c r="C372" s="12">
        <v>26663</v>
      </c>
      <c r="D372" s="12">
        <v>15511.746499999999</v>
      </c>
      <c r="E372" s="1">
        <v>0.581770487</v>
      </c>
      <c r="F372">
        <v>64</v>
      </c>
      <c r="G372">
        <v>26473487</v>
      </c>
      <c r="H372">
        <v>14483</v>
      </c>
      <c r="I372" s="1">
        <f t="shared" si="5"/>
        <v>0.54707564590943381</v>
      </c>
      <c r="J372" t="b">
        <f>ISERROR(VLOOKUP(A372,[1]tazToInclude!$A$2:$A$896,1,0))</f>
        <v>0</v>
      </c>
    </row>
    <row r="373" spans="1:10" x14ac:dyDescent="0.25">
      <c r="A373">
        <v>374</v>
      </c>
      <c r="B373" s="12">
        <v>67</v>
      </c>
      <c r="C373" s="12">
        <v>24285</v>
      </c>
      <c r="D373" s="12">
        <v>14466.297399999999</v>
      </c>
      <c r="E373" s="1">
        <v>0.59568858999999996</v>
      </c>
      <c r="F373">
        <v>67</v>
      </c>
      <c r="G373">
        <v>31576950</v>
      </c>
      <c r="H373">
        <v>18881</v>
      </c>
      <c r="I373" s="1">
        <f t="shared" si="5"/>
        <v>0.59793615279499757</v>
      </c>
      <c r="J373" t="b">
        <f>ISERROR(VLOOKUP(A373,[1]tazToInclude!$A$2:$A$896,1,0))</f>
        <v>0</v>
      </c>
    </row>
    <row r="374" spans="1:10" x14ac:dyDescent="0.25">
      <c r="A374">
        <v>375</v>
      </c>
      <c r="B374" s="12">
        <v>47</v>
      </c>
      <c r="C374" s="12">
        <v>29605</v>
      </c>
      <c r="D374" s="12">
        <v>17539.664499999999</v>
      </c>
      <c r="E374" s="1">
        <v>0.59245615600000001</v>
      </c>
      <c r="F374">
        <v>47</v>
      </c>
      <c r="G374">
        <v>11445655</v>
      </c>
      <c r="H374">
        <v>6823</v>
      </c>
      <c r="I374" s="1">
        <f t="shared" si="5"/>
        <v>0.59612141026441912</v>
      </c>
      <c r="J374" t="b">
        <f>ISERROR(VLOOKUP(A374,[1]tazToInclude!$A$2:$A$896,1,0))</f>
        <v>0</v>
      </c>
    </row>
    <row r="375" spans="1:10" x14ac:dyDescent="0.25">
      <c r="A375">
        <v>376</v>
      </c>
      <c r="B375" s="12">
        <v>56</v>
      </c>
      <c r="C375" s="12">
        <v>29218</v>
      </c>
      <c r="D375" s="12">
        <v>16003.1592</v>
      </c>
      <c r="E375" s="1">
        <v>0.54771576399999999</v>
      </c>
      <c r="F375">
        <v>56</v>
      </c>
      <c r="G375">
        <v>19824955</v>
      </c>
      <c r="H375">
        <v>9288</v>
      </c>
      <c r="I375" s="1">
        <f t="shared" si="5"/>
        <v>0.46850043291397131</v>
      </c>
      <c r="J375" t="b">
        <f>ISERROR(VLOOKUP(A375,[1]tazToInclude!$A$2:$A$896,1,0))</f>
        <v>0</v>
      </c>
    </row>
    <row r="376" spans="1:10" x14ac:dyDescent="0.25">
      <c r="A376">
        <v>377</v>
      </c>
      <c r="B376" s="12">
        <v>23</v>
      </c>
      <c r="C376" s="12">
        <v>7793</v>
      </c>
      <c r="D376" s="12">
        <v>4167.4114</v>
      </c>
      <c r="E376" s="1">
        <v>0.53476342899999996</v>
      </c>
      <c r="F376">
        <v>23</v>
      </c>
      <c r="G376">
        <v>4374650</v>
      </c>
      <c r="H376">
        <v>12236</v>
      </c>
      <c r="I376" s="1">
        <f t="shared" si="5"/>
        <v>2.7970237619009519</v>
      </c>
      <c r="J376" t="b">
        <f>ISERROR(VLOOKUP(A376,[1]tazToInclude!$A$2:$A$896,1,0))</f>
        <v>0</v>
      </c>
    </row>
    <row r="377" spans="1:10" x14ac:dyDescent="0.25">
      <c r="A377">
        <v>378</v>
      </c>
      <c r="B377" s="12">
        <v>34</v>
      </c>
      <c r="C377" s="12">
        <v>21469</v>
      </c>
      <c r="D377" s="12">
        <v>12767.977000000001</v>
      </c>
      <c r="E377" s="1">
        <v>0.59471689400000005</v>
      </c>
      <c r="F377">
        <v>34</v>
      </c>
      <c r="G377">
        <v>8425133</v>
      </c>
      <c r="H377">
        <v>5617</v>
      </c>
      <c r="I377" s="1">
        <f t="shared" si="5"/>
        <v>0.66669570676213652</v>
      </c>
      <c r="J377" t="b">
        <f>ISERROR(VLOOKUP(A377,[1]tazToInclude!$A$2:$A$896,1,0))</f>
        <v>0</v>
      </c>
    </row>
    <row r="378" spans="1:10" x14ac:dyDescent="0.25">
      <c r="A378">
        <v>379</v>
      </c>
      <c r="B378" s="12">
        <v>23</v>
      </c>
      <c r="C378" s="12">
        <v>7982</v>
      </c>
      <c r="D378" s="12">
        <v>4249.9436999999998</v>
      </c>
      <c r="E378" s="1">
        <v>0.53244095499999999</v>
      </c>
      <c r="F378">
        <v>23</v>
      </c>
      <c r="G378">
        <v>4395015</v>
      </c>
      <c r="H378">
        <v>10708</v>
      </c>
      <c r="I378" s="1">
        <f t="shared" si="5"/>
        <v>2.436396690341216</v>
      </c>
      <c r="J378" t="b">
        <f>ISERROR(VLOOKUP(A378,[1]tazToInclude!$A$2:$A$896,1,0))</f>
        <v>0</v>
      </c>
    </row>
    <row r="379" spans="1:10" x14ac:dyDescent="0.25">
      <c r="A379">
        <v>380</v>
      </c>
      <c r="B379" s="12">
        <v>29</v>
      </c>
      <c r="C379" s="12">
        <v>17710</v>
      </c>
      <c r="D379" s="12">
        <v>10337.8874</v>
      </c>
      <c r="E379" s="1">
        <v>0.58373164300000002</v>
      </c>
      <c r="F379">
        <v>29</v>
      </c>
      <c r="G379">
        <v>7253774</v>
      </c>
      <c r="H379">
        <v>5300</v>
      </c>
      <c r="I379" s="1">
        <f t="shared" si="5"/>
        <v>0.73065413948656244</v>
      </c>
      <c r="J379" t="b">
        <f>ISERROR(VLOOKUP(A379,[1]tazToInclude!$A$2:$A$896,1,0))</f>
        <v>0</v>
      </c>
    </row>
    <row r="380" spans="1:10" x14ac:dyDescent="0.25">
      <c r="A380">
        <v>381</v>
      </c>
      <c r="B380" s="12">
        <v>47</v>
      </c>
      <c r="C380" s="12">
        <v>24901</v>
      </c>
      <c r="D380" s="12">
        <v>14676.134400000001</v>
      </c>
      <c r="E380" s="1">
        <v>0.58937931799999999</v>
      </c>
      <c r="F380">
        <v>47</v>
      </c>
      <c r="G380">
        <v>12560196</v>
      </c>
      <c r="H380">
        <v>8608</v>
      </c>
      <c r="I380" s="1">
        <f t="shared" si="5"/>
        <v>0.68533962368103174</v>
      </c>
      <c r="J380" t="b">
        <f>ISERROR(VLOOKUP(A380,[1]tazToInclude!$A$2:$A$896,1,0))</f>
        <v>0</v>
      </c>
    </row>
    <row r="381" spans="1:10" x14ac:dyDescent="0.25">
      <c r="A381">
        <v>382</v>
      </c>
      <c r="B381" s="12">
        <v>46</v>
      </c>
      <c r="C381" s="12">
        <v>22541</v>
      </c>
      <c r="D381" s="12">
        <v>13369.4303</v>
      </c>
      <c r="E381" s="1">
        <v>0.593116113</v>
      </c>
      <c r="F381">
        <v>46</v>
      </c>
      <c r="G381">
        <v>15035443</v>
      </c>
      <c r="H381">
        <v>8705</v>
      </c>
      <c r="I381" s="1">
        <f t="shared" si="5"/>
        <v>0.57896531548821006</v>
      </c>
      <c r="J381" t="b">
        <f>ISERROR(VLOOKUP(A381,[1]tazToInclude!$A$2:$A$896,1,0))</f>
        <v>0</v>
      </c>
    </row>
    <row r="382" spans="1:10" x14ac:dyDescent="0.25">
      <c r="A382">
        <v>383</v>
      </c>
      <c r="B382" s="12">
        <v>30</v>
      </c>
      <c r="C382" s="12">
        <v>16092</v>
      </c>
      <c r="D382" s="12">
        <v>9455.3945000000003</v>
      </c>
      <c r="E382" s="1">
        <v>0.58758355100000004</v>
      </c>
      <c r="F382">
        <v>30</v>
      </c>
      <c r="G382">
        <v>7508640</v>
      </c>
      <c r="H382">
        <v>6354</v>
      </c>
      <c r="I382" s="1">
        <f t="shared" si="5"/>
        <v>0.84622514862877962</v>
      </c>
      <c r="J382" t="b">
        <f>ISERROR(VLOOKUP(A382,[1]tazToInclude!$A$2:$A$896,1,0))</f>
        <v>0</v>
      </c>
    </row>
    <row r="383" spans="1:10" x14ac:dyDescent="0.25">
      <c r="A383">
        <v>386</v>
      </c>
      <c r="B383" s="12">
        <v>4</v>
      </c>
      <c r="C383" s="12">
        <v>549</v>
      </c>
      <c r="D383" s="12">
        <v>568.17089999999996</v>
      </c>
      <c r="E383" s="1">
        <v>1.034919672</v>
      </c>
      <c r="F383">
        <v>4</v>
      </c>
      <c r="G383">
        <v>194962</v>
      </c>
      <c r="H383">
        <v>0</v>
      </c>
      <c r="I383" s="1">
        <f t="shared" si="5"/>
        <v>0</v>
      </c>
      <c r="J383" t="b">
        <f>ISERROR(VLOOKUP(A383,[1]tazToInclude!$A$2:$A$896,1,0))</f>
        <v>1</v>
      </c>
    </row>
    <row r="384" spans="1:10" x14ac:dyDescent="0.25">
      <c r="A384">
        <v>387</v>
      </c>
      <c r="B384" s="12">
        <v>2</v>
      </c>
      <c r="C384" s="12">
        <v>178</v>
      </c>
      <c r="D384" s="12">
        <v>206.74260000000001</v>
      </c>
      <c r="E384" s="1">
        <v>1.161475281</v>
      </c>
      <c r="F384">
        <v>2</v>
      </c>
      <c r="G384">
        <v>48917</v>
      </c>
      <c r="H384">
        <v>0</v>
      </c>
      <c r="I384" s="1">
        <f t="shared" si="5"/>
        <v>0</v>
      </c>
      <c r="J384" t="b">
        <f>ISERROR(VLOOKUP(A384,[1]tazToInclude!$A$2:$A$896,1,0))</f>
        <v>1</v>
      </c>
    </row>
    <row r="385" spans="1:10" x14ac:dyDescent="0.25">
      <c r="A385">
        <v>388</v>
      </c>
      <c r="B385" s="12">
        <v>19</v>
      </c>
      <c r="C385" s="12">
        <v>1973</v>
      </c>
      <c r="D385" s="12">
        <v>1730.7527</v>
      </c>
      <c r="E385" s="1">
        <v>0.87721880399999996</v>
      </c>
      <c r="F385">
        <v>19</v>
      </c>
      <c r="G385">
        <v>2764191</v>
      </c>
      <c r="H385">
        <v>4516</v>
      </c>
      <c r="I385" s="1">
        <f t="shared" si="5"/>
        <v>1.633751068576665</v>
      </c>
      <c r="J385" t="b">
        <f>ISERROR(VLOOKUP(A385,[1]tazToInclude!$A$2:$A$896,1,0))</f>
        <v>0</v>
      </c>
    </row>
    <row r="386" spans="1:10" x14ac:dyDescent="0.25">
      <c r="A386">
        <v>389</v>
      </c>
      <c r="B386" s="12">
        <v>19</v>
      </c>
      <c r="C386" s="12">
        <v>2110</v>
      </c>
      <c r="D386" s="12">
        <v>1687.3625</v>
      </c>
      <c r="E386" s="1">
        <v>0.79969786700000001</v>
      </c>
      <c r="F386">
        <v>19</v>
      </c>
      <c r="G386">
        <v>3238799</v>
      </c>
      <c r="H386">
        <v>1765</v>
      </c>
      <c r="I386" s="1">
        <f t="shared" si="5"/>
        <v>0.54495508983422558</v>
      </c>
      <c r="J386" t="b">
        <f>ISERROR(VLOOKUP(A386,[1]tazToInclude!$A$2:$A$896,1,0))</f>
        <v>0</v>
      </c>
    </row>
    <row r="387" spans="1:10" x14ac:dyDescent="0.25">
      <c r="A387">
        <v>390</v>
      </c>
      <c r="B387" s="12">
        <v>13</v>
      </c>
      <c r="C387" s="12">
        <v>667</v>
      </c>
      <c r="D387" s="12">
        <v>756.08230000000003</v>
      </c>
      <c r="E387" s="1">
        <v>1.1335566720000001</v>
      </c>
      <c r="F387">
        <v>13</v>
      </c>
      <c r="G387">
        <v>692257</v>
      </c>
      <c r="H387">
        <v>1996</v>
      </c>
      <c r="I387" s="1">
        <f t="shared" ref="I387:I450" si="6">IFERROR(H387*1000/G387,1.7)</f>
        <v>2.8833222343724945</v>
      </c>
      <c r="J387" t="b">
        <f>ISERROR(VLOOKUP(A387,[1]tazToInclude!$A$2:$A$896,1,0))</f>
        <v>0</v>
      </c>
    </row>
    <row r="388" spans="1:10" x14ac:dyDescent="0.25">
      <c r="A388">
        <v>391</v>
      </c>
      <c r="B388" s="12">
        <v>13</v>
      </c>
      <c r="C388" s="12">
        <v>954</v>
      </c>
      <c r="D388" s="12">
        <v>993.52629999999999</v>
      </c>
      <c r="E388" s="1">
        <v>1.0414321799999999</v>
      </c>
      <c r="F388">
        <v>13</v>
      </c>
      <c r="G388">
        <v>664958</v>
      </c>
      <c r="H388">
        <v>1937</v>
      </c>
      <c r="I388" s="1">
        <f t="shared" si="6"/>
        <v>2.9129659316829031</v>
      </c>
      <c r="J388" t="b">
        <f>ISERROR(VLOOKUP(A388,[1]tazToInclude!$A$2:$A$896,1,0))</f>
        <v>0</v>
      </c>
    </row>
    <row r="389" spans="1:10" x14ac:dyDescent="0.25">
      <c r="A389">
        <v>392</v>
      </c>
      <c r="B389" s="12">
        <v>18</v>
      </c>
      <c r="C389" s="12">
        <v>247</v>
      </c>
      <c r="D389" s="12">
        <v>273.10320000000002</v>
      </c>
      <c r="E389" s="1">
        <v>1.105680972</v>
      </c>
      <c r="F389">
        <v>18</v>
      </c>
      <c r="G389">
        <v>1583546</v>
      </c>
      <c r="H389">
        <v>3275</v>
      </c>
      <c r="I389" s="1">
        <f t="shared" si="6"/>
        <v>2.0681432683357479</v>
      </c>
      <c r="J389" t="b">
        <f>ISERROR(VLOOKUP(A389,[1]tazToInclude!$A$2:$A$896,1,0))</f>
        <v>0</v>
      </c>
    </row>
    <row r="390" spans="1:10" x14ac:dyDescent="0.25">
      <c r="A390">
        <v>393</v>
      </c>
      <c r="B390" s="12">
        <v>20</v>
      </c>
      <c r="C390" s="12">
        <v>504</v>
      </c>
      <c r="D390" s="12">
        <v>592.13890000000004</v>
      </c>
      <c r="E390" s="1">
        <v>1.1748787700000001</v>
      </c>
      <c r="F390">
        <v>20</v>
      </c>
      <c r="G390">
        <v>1703107</v>
      </c>
      <c r="H390">
        <v>3844</v>
      </c>
      <c r="I390" s="1">
        <f t="shared" si="6"/>
        <v>2.2570513772769414</v>
      </c>
      <c r="J390" t="b">
        <f>ISERROR(VLOOKUP(A390,[1]tazToInclude!$A$2:$A$896,1,0))</f>
        <v>0</v>
      </c>
    </row>
    <row r="391" spans="1:10" x14ac:dyDescent="0.25">
      <c r="A391">
        <v>394</v>
      </c>
      <c r="B391" s="12">
        <v>19</v>
      </c>
      <c r="C391" s="12">
        <v>273</v>
      </c>
      <c r="D391" s="12">
        <v>270.17509999999999</v>
      </c>
      <c r="E391" s="1">
        <v>0.98965238099999997</v>
      </c>
      <c r="F391">
        <v>19</v>
      </c>
      <c r="G391">
        <v>1936473</v>
      </c>
      <c r="H391">
        <v>1930</v>
      </c>
      <c r="I391" s="1">
        <f t="shared" si="6"/>
        <v>0.99665732494075565</v>
      </c>
      <c r="J391" t="b">
        <f>ISERROR(VLOOKUP(A391,[1]tazToInclude!$A$2:$A$896,1,0))</f>
        <v>0</v>
      </c>
    </row>
    <row r="392" spans="1:10" x14ac:dyDescent="0.25">
      <c r="A392">
        <v>395</v>
      </c>
      <c r="B392" s="12">
        <v>14</v>
      </c>
      <c r="C392" s="12">
        <v>800</v>
      </c>
      <c r="D392" s="12">
        <v>399.14120000000003</v>
      </c>
      <c r="E392" s="1">
        <v>0.49892649999999999</v>
      </c>
      <c r="F392">
        <v>14</v>
      </c>
      <c r="G392">
        <v>1981221</v>
      </c>
      <c r="H392">
        <v>3221</v>
      </c>
      <c r="I392" s="1">
        <f t="shared" si="6"/>
        <v>1.6257651216093509</v>
      </c>
      <c r="J392" t="b">
        <f>ISERROR(VLOOKUP(A392,[1]tazToInclude!$A$2:$A$896,1,0))</f>
        <v>0</v>
      </c>
    </row>
    <row r="393" spans="1:10" x14ac:dyDescent="0.25">
      <c r="A393">
        <v>396</v>
      </c>
      <c r="B393" s="12">
        <v>16</v>
      </c>
      <c r="C393" s="12">
        <v>220</v>
      </c>
      <c r="D393" s="12">
        <v>211.95009999999999</v>
      </c>
      <c r="E393" s="1">
        <v>0.96340954499999998</v>
      </c>
      <c r="F393">
        <v>16</v>
      </c>
      <c r="G393">
        <v>1834956</v>
      </c>
      <c r="H393">
        <v>1930</v>
      </c>
      <c r="I393" s="1">
        <f t="shared" si="6"/>
        <v>1.0517963373508683</v>
      </c>
      <c r="J393" t="b">
        <f>ISERROR(VLOOKUP(A393,[1]tazToInclude!$A$2:$A$896,1,0))</f>
        <v>0</v>
      </c>
    </row>
    <row r="394" spans="1:10" x14ac:dyDescent="0.25">
      <c r="A394">
        <v>397</v>
      </c>
      <c r="B394" s="12">
        <v>18</v>
      </c>
      <c r="C394" s="12">
        <v>398</v>
      </c>
      <c r="D394" s="12">
        <v>413.63679999999999</v>
      </c>
      <c r="E394" s="1">
        <v>1.0392884419999999</v>
      </c>
      <c r="F394">
        <v>18</v>
      </c>
      <c r="G394">
        <v>2208152</v>
      </c>
      <c r="H394">
        <v>2581</v>
      </c>
      <c r="I394" s="1">
        <f t="shared" si="6"/>
        <v>1.1688506950608473</v>
      </c>
      <c r="J394" t="b">
        <f>ISERROR(VLOOKUP(A394,[1]tazToInclude!$A$2:$A$896,1,0))</f>
        <v>0</v>
      </c>
    </row>
    <row r="395" spans="1:10" x14ac:dyDescent="0.25">
      <c r="A395">
        <v>398</v>
      </c>
      <c r="B395" s="12">
        <v>14</v>
      </c>
      <c r="C395" s="12">
        <v>1073</v>
      </c>
      <c r="D395" s="12">
        <v>764.21720000000005</v>
      </c>
      <c r="E395" s="1">
        <v>0.71222479000000005</v>
      </c>
      <c r="F395">
        <v>14</v>
      </c>
      <c r="G395">
        <v>1347378</v>
      </c>
      <c r="H395">
        <v>600</v>
      </c>
      <c r="I395" s="1">
        <f t="shared" si="6"/>
        <v>0.44530933412895268</v>
      </c>
      <c r="J395" t="b">
        <f>ISERROR(VLOOKUP(A395,[1]tazToInclude!$A$2:$A$896,1,0))</f>
        <v>0</v>
      </c>
    </row>
    <row r="396" spans="1:10" x14ac:dyDescent="0.25">
      <c r="A396">
        <v>399</v>
      </c>
      <c r="B396" s="12">
        <v>17</v>
      </c>
      <c r="C396" s="12">
        <v>1451</v>
      </c>
      <c r="D396" s="12">
        <v>1096.4341999999999</v>
      </c>
      <c r="E396" s="1">
        <v>0.75564038600000005</v>
      </c>
      <c r="F396">
        <v>17</v>
      </c>
      <c r="G396">
        <v>2776016</v>
      </c>
      <c r="H396">
        <v>1760</v>
      </c>
      <c r="I396" s="1">
        <f t="shared" si="6"/>
        <v>0.63400210949792801</v>
      </c>
      <c r="J396" t="b">
        <f>ISERROR(VLOOKUP(A396,[1]tazToInclude!$A$2:$A$896,1,0))</f>
        <v>0</v>
      </c>
    </row>
    <row r="397" spans="1:10" x14ac:dyDescent="0.25">
      <c r="A397">
        <v>400</v>
      </c>
      <c r="B397" s="12">
        <v>1</v>
      </c>
      <c r="C397" s="12">
        <v>723</v>
      </c>
      <c r="D397" s="12">
        <v>756.49170000000004</v>
      </c>
      <c r="E397" s="1">
        <v>1.046323237</v>
      </c>
      <c r="F397">
        <v>1</v>
      </c>
      <c r="G397">
        <v>62267</v>
      </c>
      <c r="H397">
        <v>0</v>
      </c>
      <c r="I397" s="1">
        <f t="shared" si="6"/>
        <v>0</v>
      </c>
      <c r="J397" t="b">
        <f>ISERROR(VLOOKUP(A397,[1]tazToInclude!$A$2:$A$896,1,0))</f>
        <v>1</v>
      </c>
    </row>
    <row r="398" spans="1:10" x14ac:dyDescent="0.25">
      <c r="A398">
        <v>401</v>
      </c>
      <c r="B398" s="12">
        <v>1</v>
      </c>
      <c r="C398" s="12">
        <v>0</v>
      </c>
      <c r="D398" s="12">
        <v>0</v>
      </c>
      <c r="E398" s="1" t="e">
        <v>#DIV/0!</v>
      </c>
      <c r="F398">
        <v>1</v>
      </c>
      <c r="G398">
        <v>42750</v>
      </c>
      <c r="H398">
        <v>0</v>
      </c>
      <c r="I398" s="1">
        <f t="shared" si="6"/>
        <v>0</v>
      </c>
      <c r="J398" t="b">
        <f>ISERROR(VLOOKUP(A398,[1]tazToInclude!$A$2:$A$896,1,0))</f>
        <v>1</v>
      </c>
    </row>
    <row r="399" spans="1:10" x14ac:dyDescent="0.25">
      <c r="A399">
        <v>402</v>
      </c>
      <c r="B399" s="12">
        <v>2</v>
      </c>
      <c r="C399" s="12">
        <v>1116</v>
      </c>
      <c r="D399" s="12">
        <v>1040.7238</v>
      </c>
      <c r="E399" s="1">
        <v>0.93254820800000005</v>
      </c>
      <c r="F399">
        <v>2</v>
      </c>
      <c r="G399">
        <v>160722</v>
      </c>
      <c r="H399">
        <v>500</v>
      </c>
      <c r="I399" s="1">
        <f t="shared" si="6"/>
        <v>3.1109617849454336</v>
      </c>
      <c r="J399" t="b">
        <f>ISERROR(VLOOKUP(A399,[1]tazToInclude!$A$2:$A$896,1,0))</f>
        <v>1</v>
      </c>
    </row>
    <row r="400" spans="1:10" x14ac:dyDescent="0.25">
      <c r="A400">
        <v>403</v>
      </c>
      <c r="B400" s="12">
        <v>15</v>
      </c>
      <c r="C400" s="12">
        <v>2490</v>
      </c>
      <c r="D400" s="12">
        <v>1986.2289000000001</v>
      </c>
      <c r="E400" s="1">
        <v>0.79768228900000004</v>
      </c>
      <c r="F400">
        <v>15</v>
      </c>
      <c r="G400">
        <v>905734</v>
      </c>
      <c r="H400">
        <v>656</v>
      </c>
      <c r="I400" s="1">
        <f t="shared" si="6"/>
        <v>0.72427445585569272</v>
      </c>
      <c r="J400" t="b">
        <f>ISERROR(VLOOKUP(A400,[1]tazToInclude!$A$2:$A$896,1,0))</f>
        <v>0</v>
      </c>
    </row>
    <row r="401" spans="1:10" x14ac:dyDescent="0.25">
      <c r="A401">
        <v>404</v>
      </c>
      <c r="B401" s="12">
        <v>16</v>
      </c>
      <c r="C401" s="12">
        <v>2744</v>
      </c>
      <c r="D401" s="12">
        <v>2457.4047</v>
      </c>
      <c r="E401" s="1">
        <v>0.89555564899999995</v>
      </c>
      <c r="F401">
        <v>16</v>
      </c>
      <c r="G401">
        <v>828811</v>
      </c>
      <c r="H401">
        <v>656</v>
      </c>
      <c r="I401" s="1">
        <f t="shared" si="6"/>
        <v>0.7914952866214372</v>
      </c>
      <c r="J401" t="b">
        <f>ISERROR(VLOOKUP(A401,[1]tazToInclude!$A$2:$A$896,1,0))</f>
        <v>0</v>
      </c>
    </row>
    <row r="402" spans="1:10" x14ac:dyDescent="0.25">
      <c r="A402">
        <v>405</v>
      </c>
      <c r="B402" s="12">
        <v>8</v>
      </c>
      <c r="C402" s="12">
        <v>226</v>
      </c>
      <c r="D402" s="12">
        <v>251.3246</v>
      </c>
      <c r="E402" s="1">
        <v>1.1120557520000001</v>
      </c>
      <c r="F402">
        <v>8</v>
      </c>
      <c r="G402">
        <v>482877</v>
      </c>
      <c r="H402">
        <v>694</v>
      </c>
      <c r="I402" s="1">
        <f t="shared" si="6"/>
        <v>1.4372190019404527</v>
      </c>
      <c r="J402" t="b">
        <f>ISERROR(VLOOKUP(A402,[1]tazToInclude!$A$2:$A$896,1,0))</f>
        <v>0</v>
      </c>
    </row>
    <row r="403" spans="1:10" x14ac:dyDescent="0.25">
      <c r="A403">
        <v>406</v>
      </c>
      <c r="B403" s="12">
        <v>18</v>
      </c>
      <c r="C403" s="12">
        <v>1995</v>
      </c>
      <c r="D403" s="12">
        <v>1558.2961</v>
      </c>
      <c r="E403" s="1">
        <v>0.78110080199999998</v>
      </c>
      <c r="F403">
        <v>18</v>
      </c>
      <c r="G403">
        <v>2109613</v>
      </c>
      <c r="H403">
        <v>22</v>
      </c>
      <c r="I403" s="1">
        <f t="shared" si="6"/>
        <v>1.042845299114103E-2</v>
      </c>
      <c r="J403" t="b">
        <f>ISERROR(VLOOKUP(A403,[1]tazToInclude!$A$2:$A$896,1,0))</f>
        <v>0</v>
      </c>
    </row>
    <row r="404" spans="1:10" x14ac:dyDescent="0.25">
      <c r="A404">
        <v>407</v>
      </c>
      <c r="B404" s="12">
        <v>18</v>
      </c>
      <c r="C404" s="12">
        <v>2069</v>
      </c>
      <c r="D404" s="12">
        <v>1533.4588000000001</v>
      </c>
      <c r="E404" s="1">
        <v>0.741159401</v>
      </c>
      <c r="F404">
        <v>18</v>
      </c>
      <c r="G404">
        <v>3080020</v>
      </c>
      <c r="H404">
        <v>43</v>
      </c>
      <c r="I404" s="1">
        <f t="shared" si="6"/>
        <v>1.3960948305530484E-2</v>
      </c>
      <c r="J404" t="b">
        <f>ISERROR(VLOOKUP(A404,[1]tazToInclude!$A$2:$A$896,1,0))</f>
        <v>0</v>
      </c>
    </row>
    <row r="405" spans="1:10" x14ac:dyDescent="0.25">
      <c r="A405">
        <v>408</v>
      </c>
      <c r="B405" s="12">
        <v>13</v>
      </c>
      <c r="C405" s="12">
        <v>977</v>
      </c>
      <c r="D405" s="12">
        <v>709.37509999999997</v>
      </c>
      <c r="E405" s="1">
        <v>0.72607482099999998</v>
      </c>
      <c r="F405">
        <v>13</v>
      </c>
      <c r="G405">
        <v>3144663</v>
      </c>
      <c r="H405">
        <v>30</v>
      </c>
      <c r="I405" s="1">
        <f t="shared" si="6"/>
        <v>9.5399729637166211E-3</v>
      </c>
      <c r="J405" t="b">
        <f>ISERROR(VLOOKUP(A405,[1]tazToInclude!$A$2:$A$896,1,0))</f>
        <v>0</v>
      </c>
    </row>
    <row r="406" spans="1:10" x14ac:dyDescent="0.25">
      <c r="A406">
        <v>409</v>
      </c>
      <c r="B406" s="12">
        <v>15</v>
      </c>
      <c r="C406" s="12">
        <v>581</v>
      </c>
      <c r="D406" s="12">
        <v>445.99810000000002</v>
      </c>
      <c r="E406" s="1">
        <v>0.76763872600000005</v>
      </c>
      <c r="F406">
        <v>15</v>
      </c>
      <c r="G406">
        <v>2894804</v>
      </c>
      <c r="H406">
        <v>40</v>
      </c>
      <c r="I406" s="1">
        <f t="shared" si="6"/>
        <v>1.3817861243800963E-2</v>
      </c>
      <c r="J406" t="b">
        <f>ISERROR(VLOOKUP(A406,[1]tazToInclude!$A$2:$A$896,1,0))</f>
        <v>0</v>
      </c>
    </row>
    <row r="407" spans="1:10" x14ac:dyDescent="0.25">
      <c r="A407">
        <v>410</v>
      </c>
      <c r="B407" s="12">
        <v>12</v>
      </c>
      <c r="C407" s="12">
        <v>2009</v>
      </c>
      <c r="D407" s="12">
        <v>1550.2850000000001</v>
      </c>
      <c r="E407" s="1">
        <v>0.77166998499999995</v>
      </c>
      <c r="F407">
        <v>12</v>
      </c>
      <c r="G407">
        <v>1299567</v>
      </c>
      <c r="H407">
        <v>12</v>
      </c>
      <c r="I407" s="1">
        <f t="shared" si="6"/>
        <v>9.2338448113871777E-3</v>
      </c>
      <c r="J407" t="b">
        <f>ISERROR(VLOOKUP(A407,[1]tazToInclude!$A$2:$A$896,1,0))</f>
        <v>0</v>
      </c>
    </row>
    <row r="408" spans="1:10" x14ac:dyDescent="0.25">
      <c r="A408">
        <v>411</v>
      </c>
      <c r="B408" s="12">
        <v>17</v>
      </c>
      <c r="C408" s="12">
        <v>2330</v>
      </c>
      <c r="D408" s="12">
        <v>1864.2581</v>
      </c>
      <c r="E408" s="1">
        <v>0.800110773</v>
      </c>
      <c r="F408">
        <v>17</v>
      </c>
      <c r="G408">
        <v>2601522</v>
      </c>
      <c r="H408">
        <v>1742</v>
      </c>
      <c r="I408" s="1">
        <f t="shared" si="6"/>
        <v>0.66960802176572021</v>
      </c>
      <c r="J408" t="b">
        <f>ISERROR(VLOOKUP(A408,[1]tazToInclude!$A$2:$A$896,1,0))</f>
        <v>0</v>
      </c>
    </row>
    <row r="409" spans="1:10" x14ac:dyDescent="0.25">
      <c r="A409">
        <v>412</v>
      </c>
      <c r="B409" s="12">
        <v>11</v>
      </c>
      <c r="C409" s="12">
        <v>1112</v>
      </c>
      <c r="D409" s="12">
        <v>799.60640000000001</v>
      </c>
      <c r="E409" s="1">
        <v>0.71907050400000005</v>
      </c>
      <c r="F409">
        <v>11</v>
      </c>
      <c r="G409">
        <v>340890</v>
      </c>
      <c r="H409">
        <v>4</v>
      </c>
      <c r="I409" s="1">
        <f t="shared" si="6"/>
        <v>1.1733990436797794E-2</v>
      </c>
      <c r="J409" t="b">
        <f>ISERROR(VLOOKUP(A409,[1]tazToInclude!$A$2:$A$896,1,0))</f>
        <v>1</v>
      </c>
    </row>
    <row r="410" spans="1:10" x14ac:dyDescent="0.25">
      <c r="A410">
        <v>413</v>
      </c>
      <c r="B410" s="12">
        <v>17</v>
      </c>
      <c r="C410" s="12">
        <v>1549</v>
      </c>
      <c r="D410" s="12">
        <v>1102.8334</v>
      </c>
      <c r="E410" s="1">
        <v>0.71196475100000001</v>
      </c>
      <c r="F410">
        <v>17</v>
      </c>
      <c r="G410">
        <v>1403696</v>
      </c>
      <c r="H410">
        <v>17</v>
      </c>
      <c r="I410" s="1">
        <f t="shared" si="6"/>
        <v>1.2110884408019971E-2</v>
      </c>
      <c r="J410" t="b">
        <f>ISERROR(VLOOKUP(A410,[1]tazToInclude!$A$2:$A$896,1,0))</f>
        <v>0</v>
      </c>
    </row>
    <row r="411" spans="1:10" x14ac:dyDescent="0.25">
      <c r="A411">
        <v>414</v>
      </c>
      <c r="B411" s="12">
        <v>22</v>
      </c>
      <c r="C411" s="12">
        <v>719</v>
      </c>
      <c r="D411" s="12">
        <v>819.12760000000003</v>
      </c>
      <c r="E411" s="1">
        <v>1.1392595270000001</v>
      </c>
      <c r="F411">
        <v>22</v>
      </c>
      <c r="G411">
        <v>1266723</v>
      </c>
      <c r="H411">
        <v>0</v>
      </c>
      <c r="I411" s="1">
        <f t="shared" si="6"/>
        <v>0</v>
      </c>
      <c r="J411" t="b">
        <f>ISERROR(VLOOKUP(A411,[1]tazToInclude!$A$2:$A$896,1,0))</f>
        <v>0</v>
      </c>
    </row>
    <row r="412" spans="1:10" x14ac:dyDescent="0.25">
      <c r="A412">
        <v>415</v>
      </c>
      <c r="B412" s="12">
        <v>14</v>
      </c>
      <c r="C412" s="12">
        <v>112</v>
      </c>
      <c r="D412" s="12">
        <v>123.7766</v>
      </c>
      <c r="E412" s="1">
        <v>1.105148214</v>
      </c>
      <c r="F412">
        <v>14</v>
      </c>
      <c r="G412">
        <v>740866</v>
      </c>
      <c r="H412">
        <v>0</v>
      </c>
      <c r="I412" s="1">
        <f t="shared" si="6"/>
        <v>0</v>
      </c>
      <c r="J412" t="b">
        <f>ISERROR(VLOOKUP(A412,[1]tazToInclude!$A$2:$A$896,1,0))</f>
        <v>0</v>
      </c>
    </row>
    <row r="413" spans="1:10" x14ac:dyDescent="0.25">
      <c r="A413">
        <v>416</v>
      </c>
      <c r="B413" s="12">
        <v>24</v>
      </c>
      <c r="C413" s="12">
        <v>626</v>
      </c>
      <c r="D413" s="12">
        <v>704.09739999999999</v>
      </c>
      <c r="E413" s="1">
        <v>1.12475623</v>
      </c>
      <c r="F413">
        <v>24</v>
      </c>
      <c r="G413">
        <v>2436991</v>
      </c>
      <c r="H413">
        <v>4</v>
      </c>
      <c r="I413" s="1">
        <f t="shared" si="6"/>
        <v>1.6413683924150725E-3</v>
      </c>
      <c r="J413" t="b">
        <f>ISERROR(VLOOKUP(A413,[1]tazToInclude!$A$2:$A$896,1,0))</f>
        <v>0</v>
      </c>
    </row>
    <row r="414" spans="1:10" x14ac:dyDescent="0.25">
      <c r="A414">
        <v>417</v>
      </c>
      <c r="B414" s="12">
        <v>23</v>
      </c>
      <c r="C414" s="12">
        <v>1005</v>
      </c>
      <c r="D414" s="12">
        <v>1118.0293999999999</v>
      </c>
      <c r="E414" s="1">
        <v>1.1124670649999999</v>
      </c>
      <c r="F414">
        <v>23</v>
      </c>
      <c r="G414">
        <v>3282221</v>
      </c>
      <c r="H414">
        <v>4</v>
      </c>
      <c r="I414" s="1">
        <f t="shared" si="6"/>
        <v>1.2186869805537164E-3</v>
      </c>
      <c r="J414" t="b">
        <f>ISERROR(VLOOKUP(A414,[1]tazToInclude!$A$2:$A$896,1,0))</f>
        <v>0</v>
      </c>
    </row>
    <row r="415" spans="1:10" x14ac:dyDescent="0.25">
      <c r="A415">
        <v>418</v>
      </c>
      <c r="B415" s="12">
        <v>21</v>
      </c>
      <c r="C415" s="12">
        <v>538</v>
      </c>
      <c r="D415" s="12">
        <v>593.09739999999999</v>
      </c>
      <c r="E415" s="1">
        <v>1.1024115240000001</v>
      </c>
      <c r="F415">
        <v>21</v>
      </c>
      <c r="G415">
        <v>2474045</v>
      </c>
      <c r="H415">
        <v>0</v>
      </c>
      <c r="I415" s="1">
        <f t="shared" si="6"/>
        <v>0</v>
      </c>
      <c r="J415" t="b">
        <f>ISERROR(VLOOKUP(A415,[1]tazToInclude!$A$2:$A$896,1,0))</f>
        <v>1</v>
      </c>
    </row>
    <row r="416" spans="1:10" x14ac:dyDescent="0.25">
      <c r="A416">
        <v>419</v>
      </c>
      <c r="B416" s="12">
        <v>21</v>
      </c>
      <c r="C416" s="12">
        <v>819</v>
      </c>
      <c r="D416" s="12">
        <v>922.20450000000005</v>
      </c>
      <c r="E416" s="1">
        <v>1.126012821</v>
      </c>
      <c r="F416">
        <v>21</v>
      </c>
      <c r="G416">
        <v>2257617</v>
      </c>
      <c r="H416">
        <v>8</v>
      </c>
      <c r="I416" s="1">
        <f t="shared" si="6"/>
        <v>3.5435594257130416E-3</v>
      </c>
      <c r="J416" t="b">
        <f>ISERROR(VLOOKUP(A416,[1]tazToInclude!$A$2:$A$896,1,0))</f>
        <v>0</v>
      </c>
    </row>
    <row r="417" spans="1:10" x14ac:dyDescent="0.25">
      <c r="A417">
        <v>420</v>
      </c>
      <c r="B417" s="12">
        <v>18</v>
      </c>
      <c r="C417" s="12">
        <v>361</v>
      </c>
      <c r="D417" s="12">
        <v>384.31079999999997</v>
      </c>
      <c r="E417" s="1">
        <v>1.064572853</v>
      </c>
      <c r="F417">
        <v>18</v>
      </c>
      <c r="G417">
        <v>2032017</v>
      </c>
      <c r="H417">
        <v>22</v>
      </c>
      <c r="I417" s="1">
        <f t="shared" si="6"/>
        <v>1.0826681075994935E-2</v>
      </c>
      <c r="J417" t="b">
        <f>ISERROR(VLOOKUP(A417,[1]tazToInclude!$A$2:$A$896,1,0))</f>
        <v>0</v>
      </c>
    </row>
    <row r="418" spans="1:10" x14ac:dyDescent="0.25">
      <c r="A418">
        <v>421</v>
      </c>
      <c r="B418" s="12">
        <v>19</v>
      </c>
      <c r="C418" s="12">
        <v>476</v>
      </c>
      <c r="D418" s="12">
        <v>516.68799999999999</v>
      </c>
      <c r="E418" s="1">
        <v>1.0854789920000001</v>
      </c>
      <c r="F418">
        <v>19</v>
      </c>
      <c r="G418">
        <v>2341891</v>
      </c>
      <c r="H418">
        <v>676</v>
      </c>
      <c r="I418" s="1">
        <f t="shared" si="6"/>
        <v>0.28865562060744926</v>
      </c>
      <c r="J418" t="b">
        <f>ISERROR(VLOOKUP(A418,[1]tazToInclude!$A$2:$A$896,1,0))</f>
        <v>0</v>
      </c>
    </row>
    <row r="419" spans="1:10" x14ac:dyDescent="0.25">
      <c r="A419">
        <v>422</v>
      </c>
      <c r="B419" s="12">
        <v>22</v>
      </c>
      <c r="C419" s="12">
        <v>1047</v>
      </c>
      <c r="D419" s="12">
        <v>1202.2929999999999</v>
      </c>
      <c r="E419" s="1">
        <v>1.1483218719999999</v>
      </c>
      <c r="F419">
        <v>22</v>
      </c>
      <c r="G419">
        <v>1046837</v>
      </c>
      <c r="H419">
        <v>21</v>
      </c>
      <c r="I419" s="1">
        <f t="shared" si="6"/>
        <v>2.0060429656192893E-2</v>
      </c>
      <c r="J419" t="b">
        <f>ISERROR(VLOOKUP(A419,[1]tazToInclude!$A$2:$A$896,1,0))</f>
        <v>0</v>
      </c>
    </row>
    <row r="420" spans="1:10" x14ac:dyDescent="0.25">
      <c r="A420">
        <v>423</v>
      </c>
      <c r="B420" s="12">
        <v>19</v>
      </c>
      <c r="C420" s="12">
        <v>883</v>
      </c>
      <c r="D420" s="12">
        <v>1018.9144</v>
      </c>
      <c r="E420" s="1">
        <v>1.153923443</v>
      </c>
      <c r="F420">
        <v>19</v>
      </c>
      <c r="G420">
        <v>1065842</v>
      </c>
      <c r="H420">
        <v>17</v>
      </c>
      <c r="I420" s="1">
        <f t="shared" si="6"/>
        <v>1.594983121325675E-2</v>
      </c>
      <c r="J420" t="b">
        <f>ISERROR(VLOOKUP(A420,[1]tazToInclude!$A$2:$A$896,1,0))</f>
        <v>0</v>
      </c>
    </row>
    <row r="421" spans="1:10" x14ac:dyDescent="0.25">
      <c r="A421">
        <v>424</v>
      </c>
      <c r="B421" s="12">
        <v>29</v>
      </c>
      <c r="C421" s="12">
        <v>932</v>
      </c>
      <c r="D421" s="12">
        <v>1062.4576</v>
      </c>
      <c r="E421" s="1">
        <v>1.139975966</v>
      </c>
      <c r="F421">
        <v>29</v>
      </c>
      <c r="G421">
        <v>2334651</v>
      </c>
      <c r="H421">
        <v>25</v>
      </c>
      <c r="I421" s="1">
        <f t="shared" si="6"/>
        <v>1.0708238618962749E-2</v>
      </c>
      <c r="J421" t="b">
        <f>ISERROR(VLOOKUP(A421,[1]tazToInclude!$A$2:$A$896,1,0))</f>
        <v>0</v>
      </c>
    </row>
    <row r="422" spans="1:10" x14ac:dyDescent="0.25">
      <c r="A422">
        <v>425</v>
      </c>
      <c r="B422" s="12">
        <v>26</v>
      </c>
      <c r="C422" s="12">
        <v>781</v>
      </c>
      <c r="D422" s="12">
        <v>883.75040000000001</v>
      </c>
      <c r="E422" s="1">
        <v>1.131562612</v>
      </c>
      <c r="F422">
        <v>26</v>
      </c>
      <c r="G422">
        <v>2287591</v>
      </c>
      <c r="H422">
        <v>14</v>
      </c>
      <c r="I422" s="1">
        <f t="shared" si="6"/>
        <v>6.1199751179297351E-3</v>
      </c>
      <c r="J422" t="b">
        <f>ISERROR(VLOOKUP(A422,[1]tazToInclude!$A$2:$A$896,1,0))</f>
        <v>0</v>
      </c>
    </row>
    <row r="423" spans="1:10" x14ac:dyDescent="0.25">
      <c r="A423">
        <v>426</v>
      </c>
      <c r="B423" s="12">
        <v>24</v>
      </c>
      <c r="C423" s="12">
        <v>934</v>
      </c>
      <c r="D423" s="12">
        <v>1062.2152000000001</v>
      </c>
      <c r="E423" s="1">
        <v>1.137275375</v>
      </c>
      <c r="F423">
        <v>24</v>
      </c>
      <c r="G423">
        <v>2485541</v>
      </c>
      <c r="H423">
        <v>22</v>
      </c>
      <c r="I423" s="1">
        <f t="shared" si="6"/>
        <v>8.8511917526204551E-3</v>
      </c>
      <c r="J423" t="b">
        <f>ISERROR(VLOOKUP(A423,[1]tazToInclude!$A$2:$A$896,1,0))</f>
        <v>0</v>
      </c>
    </row>
    <row r="424" spans="1:10" x14ac:dyDescent="0.25">
      <c r="A424">
        <v>427</v>
      </c>
      <c r="B424" s="12">
        <v>26</v>
      </c>
      <c r="C424" s="12">
        <v>1078</v>
      </c>
      <c r="D424" s="12">
        <v>1191.0824</v>
      </c>
      <c r="E424" s="1">
        <v>1.1049001860000001</v>
      </c>
      <c r="F424">
        <v>26</v>
      </c>
      <c r="G424">
        <v>3466742</v>
      </c>
      <c r="H424">
        <v>22</v>
      </c>
      <c r="I424" s="1">
        <f t="shared" si="6"/>
        <v>6.346015942345868E-3</v>
      </c>
      <c r="J424" t="b">
        <f>ISERROR(VLOOKUP(A424,[1]tazToInclude!$A$2:$A$896,1,0))</f>
        <v>0</v>
      </c>
    </row>
    <row r="425" spans="1:10" x14ac:dyDescent="0.25">
      <c r="A425">
        <v>428</v>
      </c>
      <c r="B425" s="12">
        <v>18</v>
      </c>
      <c r="C425" s="12">
        <v>2031</v>
      </c>
      <c r="D425" s="12">
        <v>1542.8115</v>
      </c>
      <c r="E425" s="1">
        <v>0.75963146199999998</v>
      </c>
      <c r="F425">
        <v>18</v>
      </c>
      <c r="G425">
        <v>2352922</v>
      </c>
      <c r="H425">
        <v>34</v>
      </c>
      <c r="I425" s="1">
        <f t="shared" si="6"/>
        <v>1.4450117768459813E-2</v>
      </c>
      <c r="J425" t="b">
        <f>ISERROR(VLOOKUP(A425,[1]tazToInclude!$A$2:$A$896,1,0))</f>
        <v>0</v>
      </c>
    </row>
    <row r="426" spans="1:10" x14ac:dyDescent="0.25">
      <c r="A426">
        <v>429</v>
      </c>
      <c r="B426" s="12">
        <v>17</v>
      </c>
      <c r="C426" s="12">
        <v>1934</v>
      </c>
      <c r="D426" s="12">
        <v>1436.0087000000001</v>
      </c>
      <c r="E426" s="1">
        <v>0.74250708399999998</v>
      </c>
      <c r="F426">
        <v>17</v>
      </c>
      <c r="G426">
        <v>3420136</v>
      </c>
      <c r="H426">
        <v>67</v>
      </c>
      <c r="I426" s="1">
        <f t="shared" si="6"/>
        <v>1.958986426270768E-2</v>
      </c>
      <c r="J426" t="b">
        <f>ISERROR(VLOOKUP(A426,[1]tazToInclude!$A$2:$A$896,1,0))</f>
        <v>0</v>
      </c>
    </row>
    <row r="427" spans="1:10" x14ac:dyDescent="0.25">
      <c r="A427">
        <v>430</v>
      </c>
      <c r="B427" s="12">
        <v>19</v>
      </c>
      <c r="C427" s="12">
        <v>718</v>
      </c>
      <c r="D427" s="12">
        <v>797.42319999999995</v>
      </c>
      <c r="E427" s="1">
        <v>1.1106172700000001</v>
      </c>
      <c r="F427">
        <v>19</v>
      </c>
      <c r="G427">
        <v>2279768</v>
      </c>
      <c r="H427">
        <v>0</v>
      </c>
      <c r="I427" s="1">
        <f t="shared" si="6"/>
        <v>0</v>
      </c>
      <c r="J427" t="b">
        <f>ISERROR(VLOOKUP(A427,[1]tazToInclude!$A$2:$A$896,1,0))</f>
        <v>0</v>
      </c>
    </row>
    <row r="428" spans="1:10" x14ac:dyDescent="0.25">
      <c r="A428">
        <v>431</v>
      </c>
      <c r="B428" s="12">
        <v>22</v>
      </c>
      <c r="C428" s="12">
        <v>682</v>
      </c>
      <c r="D428" s="12">
        <v>741.80179999999996</v>
      </c>
      <c r="E428" s="1">
        <v>1.0876859240000001</v>
      </c>
      <c r="F428">
        <v>22</v>
      </c>
      <c r="G428">
        <v>2416895</v>
      </c>
      <c r="H428">
        <v>28</v>
      </c>
      <c r="I428" s="1">
        <f t="shared" si="6"/>
        <v>1.1585112303182389E-2</v>
      </c>
      <c r="J428" t="b">
        <f>ISERROR(VLOOKUP(A428,[1]tazToInclude!$A$2:$A$896,1,0))</f>
        <v>0</v>
      </c>
    </row>
    <row r="429" spans="1:10" x14ac:dyDescent="0.25">
      <c r="A429">
        <v>432</v>
      </c>
      <c r="B429" s="12">
        <v>23</v>
      </c>
      <c r="C429" s="12">
        <v>3164</v>
      </c>
      <c r="D429" s="12">
        <v>2191.5574999999999</v>
      </c>
      <c r="E429" s="1">
        <v>0.69265407700000003</v>
      </c>
      <c r="F429">
        <v>23</v>
      </c>
      <c r="G429">
        <v>2228553</v>
      </c>
      <c r="H429">
        <v>17</v>
      </c>
      <c r="I429" s="1">
        <f t="shared" si="6"/>
        <v>7.6282682081153111E-3</v>
      </c>
      <c r="J429" t="b">
        <f>ISERROR(VLOOKUP(A429,[1]tazToInclude!$A$2:$A$896,1,0))</f>
        <v>0</v>
      </c>
    </row>
    <row r="430" spans="1:10" x14ac:dyDescent="0.25">
      <c r="A430">
        <v>433</v>
      </c>
      <c r="B430" s="12">
        <v>24</v>
      </c>
      <c r="C430" s="12">
        <v>2961</v>
      </c>
      <c r="D430" s="12">
        <v>1926.5184999999999</v>
      </c>
      <c r="E430" s="1">
        <v>0.65063103700000002</v>
      </c>
      <c r="F430">
        <v>24</v>
      </c>
      <c r="G430">
        <v>1862161</v>
      </c>
      <c r="H430">
        <v>21</v>
      </c>
      <c r="I430" s="1">
        <f t="shared" si="6"/>
        <v>1.1277220390718096E-2</v>
      </c>
      <c r="J430" t="b">
        <f>ISERROR(VLOOKUP(A430,[1]tazToInclude!$A$2:$A$896,1,0))</f>
        <v>0</v>
      </c>
    </row>
    <row r="431" spans="1:10" x14ac:dyDescent="0.25">
      <c r="A431">
        <v>434</v>
      </c>
      <c r="B431" s="12">
        <v>29</v>
      </c>
      <c r="C431" s="12">
        <v>938</v>
      </c>
      <c r="D431" s="12">
        <v>1065.9499000000001</v>
      </c>
      <c r="E431" s="1">
        <v>1.136407143</v>
      </c>
      <c r="F431">
        <v>29</v>
      </c>
      <c r="G431">
        <v>2324056</v>
      </c>
      <c r="H431">
        <v>47</v>
      </c>
      <c r="I431" s="1">
        <f t="shared" si="6"/>
        <v>2.0223264843876397E-2</v>
      </c>
      <c r="J431" t="b">
        <f>ISERROR(VLOOKUP(A431,[1]tazToInclude!$A$2:$A$896,1,0))</f>
        <v>0</v>
      </c>
    </row>
    <row r="432" spans="1:10" x14ac:dyDescent="0.25">
      <c r="A432">
        <v>435</v>
      </c>
      <c r="B432" s="12">
        <v>27</v>
      </c>
      <c r="C432" s="12">
        <v>923</v>
      </c>
      <c r="D432" s="12">
        <v>1061.9503999999999</v>
      </c>
      <c r="E432" s="1">
        <v>1.150542145</v>
      </c>
      <c r="F432">
        <v>27</v>
      </c>
      <c r="G432">
        <v>2408342</v>
      </c>
      <c r="H432">
        <v>35</v>
      </c>
      <c r="I432" s="1">
        <f t="shared" si="6"/>
        <v>1.4532819674282141E-2</v>
      </c>
      <c r="J432" t="b">
        <f>ISERROR(VLOOKUP(A432,[1]tazToInclude!$A$2:$A$896,1,0))</f>
        <v>0</v>
      </c>
    </row>
    <row r="433" spans="1:10" x14ac:dyDescent="0.25">
      <c r="A433">
        <v>436</v>
      </c>
      <c r="B433" s="12">
        <v>9</v>
      </c>
      <c r="C433" s="12">
        <v>311</v>
      </c>
      <c r="D433" s="12">
        <v>320.92689999999999</v>
      </c>
      <c r="E433" s="1">
        <v>1.0319192930000001</v>
      </c>
      <c r="F433">
        <v>9</v>
      </c>
      <c r="G433">
        <v>882796</v>
      </c>
      <c r="H433">
        <v>0</v>
      </c>
      <c r="I433" s="1">
        <f t="shared" si="6"/>
        <v>0</v>
      </c>
      <c r="J433" t="b">
        <f>ISERROR(VLOOKUP(A433,[1]tazToInclude!$A$2:$A$896,1,0))</f>
        <v>0</v>
      </c>
    </row>
    <row r="434" spans="1:10" x14ac:dyDescent="0.25">
      <c r="A434">
        <v>437</v>
      </c>
      <c r="B434" s="12">
        <v>6</v>
      </c>
      <c r="C434" s="12">
        <v>267</v>
      </c>
      <c r="D434" s="12">
        <v>283.60160000000002</v>
      </c>
      <c r="E434" s="1">
        <v>1.0621782769999999</v>
      </c>
      <c r="F434">
        <v>6</v>
      </c>
      <c r="G434">
        <v>628476</v>
      </c>
      <c r="H434">
        <v>0</v>
      </c>
      <c r="I434" s="1">
        <f t="shared" si="6"/>
        <v>0</v>
      </c>
      <c r="J434" t="b">
        <f>ISERROR(VLOOKUP(A434,[1]tazToInclude!$A$2:$A$896,1,0))</f>
        <v>0</v>
      </c>
    </row>
    <row r="435" spans="1:10" x14ac:dyDescent="0.25">
      <c r="A435">
        <v>438</v>
      </c>
      <c r="B435" s="12">
        <v>27</v>
      </c>
      <c r="C435" s="12">
        <v>1030</v>
      </c>
      <c r="D435" s="12">
        <v>1180.3488</v>
      </c>
      <c r="E435" s="1">
        <v>1.1459697090000001</v>
      </c>
      <c r="F435">
        <v>27</v>
      </c>
      <c r="G435">
        <v>2693271</v>
      </c>
      <c r="H435">
        <v>40</v>
      </c>
      <c r="I435" s="1">
        <f t="shared" si="6"/>
        <v>1.4851828872772178E-2</v>
      </c>
      <c r="J435" t="b">
        <f>ISERROR(VLOOKUP(A435,[1]tazToInclude!$A$2:$A$896,1,0))</f>
        <v>0</v>
      </c>
    </row>
    <row r="436" spans="1:10" x14ac:dyDescent="0.25">
      <c r="A436">
        <v>439</v>
      </c>
      <c r="B436" s="12">
        <v>28</v>
      </c>
      <c r="C436" s="12">
        <v>1175</v>
      </c>
      <c r="D436" s="12">
        <v>1307.8467000000001</v>
      </c>
      <c r="E436" s="1">
        <v>1.113061021</v>
      </c>
      <c r="F436">
        <v>28</v>
      </c>
      <c r="G436">
        <v>3300314</v>
      </c>
      <c r="H436">
        <v>49</v>
      </c>
      <c r="I436" s="1">
        <f t="shared" si="6"/>
        <v>1.4847072127076394E-2</v>
      </c>
      <c r="J436" t="b">
        <f>ISERROR(VLOOKUP(A436,[1]tazToInclude!$A$2:$A$896,1,0))</f>
        <v>0</v>
      </c>
    </row>
    <row r="437" spans="1:10" x14ac:dyDescent="0.25">
      <c r="A437">
        <v>440</v>
      </c>
      <c r="B437" s="12">
        <v>24</v>
      </c>
      <c r="C437" s="12">
        <v>1143</v>
      </c>
      <c r="D437" s="12">
        <v>1270.9209000000001</v>
      </c>
      <c r="E437" s="1">
        <v>1.111916798</v>
      </c>
      <c r="F437">
        <v>24</v>
      </c>
      <c r="G437">
        <v>3306510</v>
      </c>
      <c r="H437">
        <v>61</v>
      </c>
      <c r="I437" s="1">
        <f t="shared" si="6"/>
        <v>1.8448454715092349E-2</v>
      </c>
      <c r="J437" t="b">
        <f>ISERROR(VLOOKUP(A437,[1]tazToInclude!$A$2:$A$896,1,0))</f>
        <v>0</v>
      </c>
    </row>
    <row r="438" spans="1:10" x14ac:dyDescent="0.25">
      <c r="A438">
        <v>441</v>
      </c>
      <c r="B438" s="12">
        <v>26</v>
      </c>
      <c r="C438" s="12">
        <v>947</v>
      </c>
      <c r="D438" s="12">
        <v>1064.8694</v>
      </c>
      <c r="E438" s="1">
        <v>1.1244661030000001</v>
      </c>
      <c r="F438">
        <v>26</v>
      </c>
      <c r="G438">
        <v>3484332</v>
      </c>
      <c r="H438">
        <v>27</v>
      </c>
      <c r="I438" s="1">
        <f t="shared" si="6"/>
        <v>7.7489745523675697E-3</v>
      </c>
      <c r="J438" t="b">
        <f>ISERROR(VLOOKUP(A438,[1]tazToInclude!$A$2:$A$896,1,0))</f>
        <v>0</v>
      </c>
    </row>
    <row r="439" spans="1:10" x14ac:dyDescent="0.25">
      <c r="A439">
        <v>442</v>
      </c>
      <c r="B439" s="12">
        <v>24</v>
      </c>
      <c r="C439" s="12">
        <v>899</v>
      </c>
      <c r="D439" s="12">
        <v>980.45740000000001</v>
      </c>
      <c r="E439" s="1">
        <v>1.090608899</v>
      </c>
      <c r="F439">
        <v>24</v>
      </c>
      <c r="G439">
        <v>2236364</v>
      </c>
      <c r="H439">
        <v>70</v>
      </c>
      <c r="I439" s="1">
        <f t="shared" si="6"/>
        <v>3.1300807918567819E-2</v>
      </c>
      <c r="J439" t="b">
        <f>ISERROR(VLOOKUP(A439,[1]tazToInclude!$A$2:$A$896,1,0))</f>
        <v>0</v>
      </c>
    </row>
    <row r="440" spans="1:10" x14ac:dyDescent="0.25">
      <c r="A440">
        <v>443</v>
      </c>
      <c r="B440" s="12">
        <v>11</v>
      </c>
      <c r="C440" s="12">
        <v>1727</v>
      </c>
      <c r="D440" s="12">
        <v>1517.2057</v>
      </c>
      <c r="E440" s="1">
        <v>0.87852096099999999</v>
      </c>
      <c r="F440">
        <v>11</v>
      </c>
      <c r="G440">
        <v>1549423</v>
      </c>
      <c r="H440">
        <v>1775</v>
      </c>
      <c r="I440" s="1">
        <f t="shared" si="6"/>
        <v>1.1455877445991185</v>
      </c>
      <c r="J440" t="b">
        <f>ISERROR(VLOOKUP(A440,[1]tazToInclude!$A$2:$A$896,1,0))</f>
        <v>0</v>
      </c>
    </row>
    <row r="441" spans="1:10" x14ac:dyDescent="0.25">
      <c r="A441">
        <v>444</v>
      </c>
      <c r="B441" s="12">
        <v>5</v>
      </c>
      <c r="C441" s="12">
        <v>257</v>
      </c>
      <c r="D441" s="12">
        <v>184.334</v>
      </c>
      <c r="E441" s="1">
        <v>0.71725291800000002</v>
      </c>
      <c r="F441">
        <v>5</v>
      </c>
      <c r="G441">
        <v>592436</v>
      </c>
      <c r="H441">
        <v>24</v>
      </c>
      <c r="I441" s="1">
        <f t="shared" si="6"/>
        <v>4.0510704953784039E-2</v>
      </c>
      <c r="J441" t="b">
        <f>ISERROR(VLOOKUP(A441,[1]tazToInclude!$A$2:$A$896,1,0))</f>
        <v>1</v>
      </c>
    </row>
    <row r="442" spans="1:10" x14ac:dyDescent="0.25">
      <c r="A442">
        <v>445</v>
      </c>
      <c r="B442" s="12">
        <v>11</v>
      </c>
      <c r="C442" s="12">
        <v>1888</v>
      </c>
      <c r="D442" s="12">
        <v>1510.3549</v>
      </c>
      <c r="E442" s="1">
        <v>0.79997611199999996</v>
      </c>
      <c r="F442">
        <v>11</v>
      </c>
      <c r="G442">
        <v>1228258</v>
      </c>
      <c r="H442">
        <v>12</v>
      </c>
      <c r="I442" s="1">
        <f t="shared" si="6"/>
        <v>9.7699343297580794E-3</v>
      </c>
      <c r="J442" t="b">
        <f>ISERROR(VLOOKUP(A442,[1]tazToInclude!$A$2:$A$896,1,0))</f>
        <v>0</v>
      </c>
    </row>
    <row r="443" spans="1:10" x14ac:dyDescent="0.25">
      <c r="A443">
        <v>446</v>
      </c>
      <c r="B443" s="12">
        <v>6</v>
      </c>
      <c r="C443" s="12">
        <v>693</v>
      </c>
      <c r="D443" s="12">
        <v>635.54330000000004</v>
      </c>
      <c r="E443" s="1">
        <v>0.91708989900000004</v>
      </c>
      <c r="F443">
        <v>6</v>
      </c>
      <c r="G443">
        <v>560346</v>
      </c>
      <c r="H443">
        <v>12</v>
      </c>
      <c r="I443" s="1">
        <f t="shared" si="6"/>
        <v>2.1415339807904402E-2</v>
      </c>
      <c r="J443" t="b">
        <f>ISERROR(VLOOKUP(A443,[1]tazToInclude!$A$2:$A$896,1,0))</f>
        <v>0</v>
      </c>
    </row>
    <row r="444" spans="1:10" x14ac:dyDescent="0.25">
      <c r="A444">
        <v>447</v>
      </c>
      <c r="B444" s="12">
        <v>22</v>
      </c>
      <c r="C444" s="12">
        <v>4678</v>
      </c>
      <c r="D444" s="12">
        <v>3093.9011</v>
      </c>
      <c r="E444" s="1">
        <v>0.66137261700000005</v>
      </c>
      <c r="F444">
        <v>22</v>
      </c>
      <c r="G444">
        <v>1644012</v>
      </c>
      <c r="H444">
        <v>0</v>
      </c>
      <c r="I444" s="1">
        <f t="shared" si="6"/>
        <v>0</v>
      </c>
      <c r="J444" t="b">
        <f>ISERROR(VLOOKUP(A444,[1]tazToInclude!$A$2:$A$896,1,0))</f>
        <v>0</v>
      </c>
    </row>
    <row r="445" spans="1:10" x14ac:dyDescent="0.25">
      <c r="A445">
        <v>448</v>
      </c>
      <c r="B445" s="12">
        <v>25</v>
      </c>
      <c r="C445" s="12">
        <v>4325</v>
      </c>
      <c r="D445" s="12">
        <v>2951.3454000000002</v>
      </c>
      <c r="E445" s="1">
        <v>0.682392</v>
      </c>
      <c r="F445">
        <v>25</v>
      </c>
      <c r="G445">
        <v>2146005</v>
      </c>
      <c r="H445">
        <v>17</v>
      </c>
      <c r="I445" s="1">
        <f t="shared" si="6"/>
        <v>7.9216963613784677E-3</v>
      </c>
      <c r="J445" t="b">
        <f>ISERROR(VLOOKUP(A445,[1]tazToInclude!$A$2:$A$896,1,0))</f>
        <v>0</v>
      </c>
    </row>
    <row r="446" spans="1:10" x14ac:dyDescent="0.25">
      <c r="A446">
        <v>449</v>
      </c>
      <c r="B446" s="12">
        <v>30</v>
      </c>
      <c r="C446" s="12">
        <v>994</v>
      </c>
      <c r="D446" s="12">
        <v>1130.9427000000001</v>
      </c>
      <c r="E446" s="1">
        <v>1.137769316</v>
      </c>
      <c r="F446">
        <v>30</v>
      </c>
      <c r="G446">
        <v>2427644</v>
      </c>
      <c r="H446">
        <v>86</v>
      </c>
      <c r="I446" s="1">
        <f t="shared" si="6"/>
        <v>3.5425293000126874E-2</v>
      </c>
      <c r="J446" t="b">
        <f>ISERROR(VLOOKUP(A446,[1]tazToInclude!$A$2:$A$896,1,0))</f>
        <v>0</v>
      </c>
    </row>
    <row r="447" spans="1:10" x14ac:dyDescent="0.25">
      <c r="A447">
        <v>450</v>
      </c>
      <c r="B447" s="12">
        <v>30</v>
      </c>
      <c r="C447" s="12">
        <v>901</v>
      </c>
      <c r="D447" s="12">
        <v>1031.508</v>
      </c>
      <c r="E447" s="1">
        <v>1.1448479469999999</v>
      </c>
      <c r="F447">
        <v>30</v>
      </c>
      <c r="G447">
        <v>2464627</v>
      </c>
      <c r="H447">
        <v>80</v>
      </c>
      <c r="I447" s="1">
        <f t="shared" si="6"/>
        <v>3.2459272741879402E-2</v>
      </c>
      <c r="J447" t="b">
        <f>ISERROR(VLOOKUP(A447,[1]tazToInclude!$A$2:$A$896,1,0))</f>
        <v>0</v>
      </c>
    </row>
    <row r="448" spans="1:10" x14ac:dyDescent="0.25">
      <c r="A448">
        <v>451</v>
      </c>
      <c r="B448" s="12">
        <v>30</v>
      </c>
      <c r="C448" s="12">
        <v>1145</v>
      </c>
      <c r="D448" s="12">
        <v>1273.241</v>
      </c>
      <c r="E448" s="1">
        <v>1.1120008729999999</v>
      </c>
      <c r="F448">
        <v>30</v>
      </c>
      <c r="G448">
        <v>2820000</v>
      </c>
      <c r="H448">
        <v>65</v>
      </c>
      <c r="I448" s="1">
        <f t="shared" si="6"/>
        <v>2.3049645390070921E-2</v>
      </c>
      <c r="J448" t="b">
        <f>ISERROR(VLOOKUP(A448,[1]tazToInclude!$A$2:$A$896,1,0))</f>
        <v>0</v>
      </c>
    </row>
    <row r="449" spans="1:10" x14ac:dyDescent="0.25">
      <c r="A449">
        <v>452</v>
      </c>
      <c r="B449" s="12">
        <v>22</v>
      </c>
      <c r="C449" s="12">
        <v>1058</v>
      </c>
      <c r="D449" s="12">
        <v>1202.4870000000001</v>
      </c>
      <c r="E449" s="1">
        <v>1.1365661629999999</v>
      </c>
      <c r="F449">
        <v>22</v>
      </c>
      <c r="G449">
        <v>2520012</v>
      </c>
      <c r="H449">
        <v>41</v>
      </c>
      <c r="I449" s="1">
        <f t="shared" si="6"/>
        <v>1.6269763794775582E-2</v>
      </c>
      <c r="J449" t="b">
        <f>ISERROR(VLOOKUP(A449,[1]tazToInclude!$A$2:$A$896,1,0))</f>
        <v>0</v>
      </c>
    </row>
    <row r="450" spans="1:10" x14ac:dyDescent="0.25">
      <c r="A450">
        <v>453</v>
      </c>
      <c r="B450" s="12">
        <v>21</v>
      </c>
      <c r="C450" s="12">
        <v>4690</v>
      </c>
      <c r="D450" s="12">
        <v>3082.5025999999998</v>
      </c>
      <c r="E450" s="1">
        <v>0.65725002099999996</v>
      </c>
      <c r="F450">
        <v>21</v>
      </c>
      <c r="G450">
        <v>1618235</v>
      </c>
      <c r="H450">
        <v>7</v>
      </c>
      <c r="I450" s="1">
        <f t="shared" si="6"/>
        <v>4.3257005317521866E-3</v>
      </c>
      <c r="J450" t="b">
        <f>ISERROR(VLOOKUP(A450,[1]tazToInclude!$A$2:$A$896,1,0))</f>
        <v>1</v>
      </c>
    </row>
    <row r="451" spans="1:10" x14ac:dyDescent="0.25">
      <c r="A451">
        <v>454</v>
      </c>
      <c r="B451" s="12">
        <v>28</v>
      </c>
      <c r="C451" s="12">
        <v>7396</v>
      </c>
      <c r="D451" s="12">
        <v>4749.6930000000002</v>
      </c>
      <c r="E451" s="1">
        <v>0.64219753899999998</v>
      </c>
      <c r="F451">
        <v>28</v>
      </c>
      <c r="G451">
        <v>2467102</v>
      </c>
      <c r="H451">
        <v>10</v>
      </c>
      <c r="I451" s="1">
        <f t="shared" ref="I451:I514" si="7">IFERROR(H451*1000/G451,1.7)</f>
        <v>4.0533386945493131E-3</v>
      </c>
      <c r="J451" t="b">
        <f>ISERROR(VLOOKUP(A451,[1]tazToInclude!$A$2:$A$896,1,0))</f>
        <v>0</v>
      </c>
    </row>
    <row r="452" spans="1:10" x14ac:dyDescent="0.25">
      <c r="A452">
        <v>455</v>
      </c>
      <c r="B452" s="12">
        <v>5</v>
      </c>
      <c r="C452" s="12">
        <v>1422</v>
      </c>
      <c r="D452" s="12">
        <v>1336.3209999999999</v>
      </c>
      <c r="E452" s="1">
        <v>0.93974753899999997</v>
      </c>
      <c r="F452">
        <v>5</v>
      </c>
      <c r="G452">
        <v>280880</v>
      </c>
      <c r="H452">
        <v>0</v>
      </c>
      <c r="I452" s="1">
        <f t="shared" si="7"/>
        <v>0</v>
      </c>
      <c r="J452" t="b">
        <f>ISERROR(VLOOKUP(A452,[1]tazToInclude!$A$2:$A$896,1,0))</f>
        <v>0</v>
      </c>
    </row>
    <row r="453" spans="1:10" x14ac:dyDescent="0.25">
      <c r="A453">
        <v>456</v>
      </c>
      <c r="B453" s="12">
        <v>10</v>
      </c>
      <c r="C453" s="12">
        <v>2330</v>
      </c>
      <c r="D453" s="12">
        <v>2110.2820999999999</v>
      </c>
      <c r="E453" s="1">
        <v>0.90570047200000003</v>
      </c>
      <c r="F453">
        <v>10</v>
      </c>
      <c r="G453">
        <v>554166</v>
      </c>
      <c r="H453">
        <v>0</v>
      </c>
      <c r="I453" s="1">
        <f t="shared" si="7"/>
        <v>0</v>
      </c>
      <c r="J453" t="b">
        <f>ISERROR(VLOOKUP(A453,[1]tazToInclude!$A$2:$A$896,1,0))</f>
        <v>0</v>
      </c>
    </row>
    <row r="454" spans="1:10" x14ac:dyDescent="0.25">
      <c r="A454">
        <v>457</v>
      </c>
      <c r="B454" s="12">
        <v>4</v>
      </c>
      <c r="C454" s="12">
        <v>78</v>
      </c>
      <c r="D454" s="12">
        <v>74.1477</v>
      </c>
      <c r="E454" s="1">
        <v>0.95061153799999998</v>
      </c>
      <c r="F454">
        <v>4</v>
      </c>
      <c r="G454">
        <v>573083</v>
      </c>
      <c r="H454">
        <v>0</v>
      </c>
      <c r="I454" s="1">
        <f t="shared" si="7"/>
        <v>0</v>
      </c>
      <c r="J454" t="b">
        <f>ISERROR(VLOOKUP(A454,[1]tazToInclude!$A$2:$A$896,1,0))</f>
        <v>0</v>
      </c>
    </row>
    <row r="455" spans="1:10" x14ac:dyDescent="0.25">
      <c r="A455">
        <v>458</v>
      </c>
      <c r="B455" s="12">
        <v>29</v>
      </c>
      <c r="C455" s="12">
        <v>726</v>
      </c>
      <c r="D455" s="12">
        <v>833.60829999999999</v>
      </c>
      <c r="E455" s="1">
        <v>1.148220799</v>
      </c>
      <c r="F455">
        <v>29</v>
      </c>
      <c r="G455">
        <v>2529562</v>
      </c>
      <c r="H455">
        <v>119</v>
      </c>
      <c r="I455" s="1">
        <f t="shared" si="7"/>
        <v>4.7043717449898444E-2</v>
      </c>
      <c r="J455" t="b">
        <f>ISERROR(VLOOKUP(A455,[1]tazToInclude!$A$2:$A$896,1,0))</f>
        <v>0</v>
      </c>
    </row>
    <row r="456" spans="1:10" x14ac:dyDescent="0.25">
      <c r="A456">
        <v>459</v>
      </c>
      <c r="B456" s="12">
        <v>30</v>
      </c>
      <c r="C456" s="12">
        <v>804</v>
      </c>
      <c r="D456" s="12">
        <v>902.50139999999999</v>
      </c>
      <c r="E456" s="1">
        <v>1.1225141789999999</v>
      </c>
      <c r="F456">
        <v>30</v>
      </c>
      <c r="G456">
        <v>2543361</v>
      </c>
      <c r="H456">
        <v>136</v>
      </c>
      <c r="I456" s="1">
        <f t="shared" si="7"/>
        <v>5.3472550691781466E-2</v>
      </c>
      <c r="J456" t="b">
        <f>ISERROR(VLOOKUP(A456,[1]tazToInclude!$A$2:$A$896,1,0))</f>
        <v>0</v>
      </c>
    </row>
    <row r="457" spans="1:10" x14ac:dyDescent="0.25">
      <c r="A457">
        <v>460</v>
      </c>
      <c r="B457" s="12">
        <v>17</v>
      </c>
      <c r="C457" s="12">
        <v>6612</v>
      </c>
      <c r="D457" s="12">
        <v>5074.1641</v>
      </c>
      <c r="E457" s="1">
        <v>0.76741743799999995</v>
      </c>
      <c r="F457">
        <v>17</v>
      </c>
      <c r="G457">
        <v>1353939</v>
      </c>
      <c r="H457">
        <v>17</v>
      </c>
      <c r="I457" s="1">
        <f t="shared" si="7"/>
        <v>1.2555957099987518E-2</v>
      </c>
      <c r="J457" t="b">
        <f>ISERROR(VLOOKUP(A457,[1]tazToInclude!$A$2:$A$896,1,0))</f>
        <v>0</v>
      </c>
    </row>
    <row r="458" spans="1:10" x14ac:dyDescent="0.25">
      <c r="A458">
        <v>461</v>
      </c>
      <c r="B458" s="12">
        <v>19</v>
      </c>
      <c r="C458" s="12">
        <v>7245</v>
      </c>
      <c r="D458" s="12">
        <v>5563.0339999999997</v>
      </c>
      <c r="E458" s="1">
        <v>0.76784458200000005</v>
      </c>
      <c r="F458">
        <v>19</v>
      </c>
      <c r="G458">
        <v>1445247</v>
      </c>
      <c r="H458">
        <v>11</v>
      </c>
      <c r="I458" s="1">
        <f t="shared" si="7"/>
        <v>7.6111557401606781E-3</v>
      </c>
      <c r="J458" t="b">
        <f>ISERROR(VLOOKUP(A458,[1]tazToInclude!$A$2:$A$896,1,0))</f>
        <v>0</v>
      </c>
    </row>
    <row r="459" spans="1:10" x14ac:dyDescent="0.25">
      <c r="A459">
        <v>462</v>
      </c>
      <c r="B459" s="12">
        <v>13</v>
      </c>
      <c r="C459" s="12">
        <v>5403</v>
      </c>
      <c r="D459" s="12">
        <v>4283.1162999999997</v>
      </c>
      <c r="E459" s="1">
        <v>0.79272927999999998</v>
      </c>
      <c r="F459">
        <v>13</v>
      </c>
      <c r="G459">
        <v>1044837</v>
      </c>
      <c r="H459">
        <v>17</v>
      </c>
      <c r="I459" s="1">
        <f t="shared" si="7"/>
        <v>1.6270480467288198E-2</v>
      </c>
      <c r="J459" t="b">
        <f>ISERROR(VLOOKUP(A459,[1]tazToInclude!$A$2:$A$896,1,0))</f>
        <v>0</v>
      </c>
    </row>
    <row r="460" spans="1:10" x14ac:dyDescent="0.25">
      <c r="A460">
        <v>463</v>
      </c>
      <c r="B460" s="12">
        <v>9</v>
      </c>
      <c r="C460" s="12">
        <v>3999</v>
      </c>
      <c r="D460" s="12">
        <v>3338.451</v>
      </c>
      <c r="E460" s="1">
        <v>0.83482145500000005</v>
      </c>
      <c r="F460">
        <v>9</v>
      </c>
      <c r="G460">
        <v>560058</v>
      </c>
      <c r="H460">
        <v>17</v>
      </c>
      <c r="I460" s="1">
        <f t="shared" si="7"/>
        <v>3.0353999050098383E-2</v>
      </c>
      <c r="J460" t="b">
        <f>ISERROR(VLOOKUP(A460,[1]tazToInclude!$A$2:$A$896,1,0))</f>
        <v>0</v>
      </c>
    </row>
    <row r="461" spans="1:10" x14ac:dyDescent="0.25">
      <c r="A461">
        <v>464</v>
      </c>
      <c r="B461" s="12">
        <v>17</v>
      </c>
      <c r="C461" s="12">
        <v>1524</v>
      </c>
      <c r="D461" s="12">
        <v>1017.3548</v>
      </c>
      <c r="E461" s="1">
        <v>0.66755564300000003</v>
      </c>
      <c r="F461">
        <v>17</v>
      </c>
      <c r="G461">
        <v>1470577</v>
      </c>
      <c r="H461">
        <v>21</v>
      </c>
      <c r="I461" s="1">
        <f t="shared" si="7"/>
        <v>1.4280109100033524E-2</v>
      </c>
      <c r="J461" t="b">
        <f>ISERROR(VLOOKUP(A461,[1]tazToInclude!$A$2:$A$896,1,0))</f>
        <v>0</v>
      </c>
    </row>
    <row r="462" spans="1:10" x14ac:dyDescent="0.25">
      <c r="A462">
        <v>465</v>
      </c>
      <c r="B462" s="12">
        <v>11</v>
      </c>
      <c r="C462" s="12">
        <v>1154</v>
      </c>
      <c r="D462" s="12">
        <v>783.04809999999998</v>
      </c>
      <c r="E462" s="1">
        <v>0.67855121299999999</v>
      </c>
      <c r="F462">
        <v>11</v>
      </c>
      <c r="G462">
        <v>2040687</v>
      </c>
      <c r="H462">
        <v>31</v>
      </c>
      <c r="I462" s="1">
        <f t="shared" si="7"/>
        <v>1.5190962651303213E-2</v>
      </c>
      <c r="J462" t="b">
        <f>ISERROR(VLOOKUP(A462,[1]tazToInclude!$A$2:$A$896,1,0))</f>
        <v>0</v>
      </c>
    </row>
    <row r="463" spans="1:10" x14ac:dyDescent="0.25">
      <c r="A463">
        <v>466</v>
      </c>
      <c r="B463" s="12">
        <v>19</v>
      </c>
      <c r="C463" s="12">
        <v>3459</v>
      </c>
      <c r="D463" s="12">
        <v>2321.4232000000002</v>
      </c>
      <c r="E463" s="1">
        <v>0.67112552800000003</v>
      </c>
      <c r="F463">
        <v>19</v>
      </c>
      <c r="G463">
        <v>2424998</v>
      </c>
      <c r="H463">
        <v>50</v>
      </c>
      <c r="I463" s="1">
        <f t="shared" si="7"/>
        <v>2.0618573706040168E-2</v>
      </c>
      <c r="J463" t="b">
        <f>ISERROR(VLOOKUP(A463,[1]tazToInclude!$A$2:$A$896,1,0))</f>
        <v>0</v>
      </c>
    </row>
    <row r="464" spans="1:10" x14ac:dyDescent="0.25">
      <c r="A464">
        <v>467</v>
      </c>
      <c r="B464" s="12">
        <v>15</v>
      </c>
      <c r="C464" s="12">
        <v>851</v>
      </c>
      <c r="D464" s="12">
        <v>585.12459999999999</v>
      </c>
      <c r="E464" s="1">
        <v>0.68757297299999998</v>
      </c>
      <c r="F464">
        <v>15</v>
      </c>
      <c r="G464">
        <v>1373276</v>
      </c>
      <c r="H464">
        <v>20</v>
      </c>
      <c r="I464" s="1">
        <f t="shared" si="7"/>
        <v>1.4563714795860409E-2</v>
      </c>
      <c r="J464" t="b">
        <f>ISERROR(VLOOKUP(A464,[1]tazToInclude!$A$2:$A$896,1,0))</f>
        <v>0</v>
      </c>
    </row>
    <row r="465" spans="1:10" x14ac:dyDescent="0.25">
      <c r="A465">
        <v>468</v>
      </c>
      <c r="B465" s="12">
        <v>28</v>
      </c>
      <c r="C465" s="12">
        <v>647</v>
      </c>
      <c r="D465" s="12">
        <v>737.97619999999995</v>
      </c>
      <c r="E465" s="1">
        <v>1.140612365</v>
      </c>
      <c r="F465">
        <v>28</v>
      </c>
      <c r="G465">
        <v>1557803</v>
      </c>
      <c r="H465">
        <v>148</v>
      </c>
      <c r="I465" s="1">
        <f t="shared" si="7"/>
        <v>9.500559441726586E-2</v>
      </c>
      <c r="J465" t="b">
        <f>ISERROR(VLOOKUP(A465,[1]tazToInclude!$A$2:$A$896,1,0))</f>
        <v>0</v>
      </c>
    </row>
    <row r="466" spans="1:10" x14ac:dyDescent="0.25">
      <c r="A466">
        <v>469</v>
      </c>
      <c r="B466" s="12">
        <v>31</v>
      </c>
      <c r="C466" s="12">
        <v>750</v>
      </c>
      <c r="D466" s="12">
        <v>803.95500000000004</v>
      </c>
      <c r="E466" s="1">
        <v>1.0719399999999999</v>
      </c>
      <c r="F466">
        <v>31</v>
      </c>
      <c r="G466">
        <v>2721388</v>
      </c>
      <c r="H466">
        <v>177</v>
      </c>
      <c r="I466" s="1">
        <f t="shared" si="7"/>
        <v>6.504033970900143E-2</v>
      </c>
      <c r="J466" t="b">
        <f>ISERROR(VLOOKUP(A466,[1]tazToInclude!$A$2:$A$896,1,0))</f>
        <v>0</v>
      </c>
    </row>
    <row r="467" spans="1:10" x14ac:dyDescent="0.25">
      <c r="A467">
        <v>470</v>
      </c>
      <c r="B467" s="12">
        <v>30</v>
      </c>
      <c r="C467" s="12">
        <v>1168</v>
      </c>
      <c r="D467" s="12">
        <v>1257.9280000000001</v>
      </c>
      <c r="E467" s="1">
        <v>1.0769931509999999</v>
      </c>
      <c r="F467">
        <v>30</v>
      </c>
      <c r="G467">
        <v>2810381</v>
      </c>
      <c r="H467">
        <v>142</v>
      </c>
      <c r="I467" s="1">
        <f t="shared" si="7"/>
        <v>5.0526957021129873E-2</v>
      </c>
      <c r="J467" t="b">
        <f>ISERROR(VLOOKUP(A467,[1]tazToInclude!$A$2:$A$896,1,0))</f>
        <v>0</v>
      </c>
    </row>
    <row r="468" spans="1:10" x14ac:dyDescent="0.25">
      <c r="A468">
        <v>471</v>
      </c>
      <c r="B468" s="12">
        <v>30</v>
      </c>
      <c r="C468" s="12">
        <v>947</v>
      </c>
      <c r="D468" s="12">
        <v>1034.8777</v>
      </c>
      <c r="E468" s="1">
        <v>1.0927958820000001</v>
      </c>
      <c r="F468">
        <v>30</v>
      </c>
      <c r="G468">
        <v>2715477</v>
      </c>
      <c r="H468">
        <v>146</v>
      </c>
      <c r="I468" s="1">
        <f t="shared" si="7"/>
        <v>5.3765876124157931E-2</v>
      </c>
      <c r="J468" t="b">
        <f>ISERROR(VLOOKUP(A468,[1]tazToInclude!$A$2:$A$896,1,0))</f>
        <v>0</v>
      </c>
    </row>
    <row r="469" spans="1:10" x14ac:dyDescent="0.25">
      <c r="A469">
        <v>472</v>
      </c>
      <c r="B469" s="12">
        <v>15</v>
      </c>
      <c r="C469" s="12">
        <v>858</v>
      </c>
      <c r="D469" s="12">
        <v>886.16200000000003</v>
      </c>
      <c r="E469" s="1">
        <v>1.032822844</v>
      </c>
      <c r="F469">
        <v>15</v>
      </c>
      <c r="G469">
        <v>395553</v>
      </c>
      <c r="H469">
        <v>73</v>
      </c>
      <c r="I469" s="1">
        <f t="shared" si="7"/>
        <v>0.18455175412650138</v>
      </c>
      <c r="J469" t="b">
        <f>ISERROR(VLOOKUP(A469,[1]tazToInclude!$A$2:$A$896,1,0))</f>
        <v>0</v>
      </c>
    </row>
    <row r="470" spans="1:10" x14ac:dyDescent="0.25">
      <c r="A470">
        <v>473</v>
      </c>
      <c r="B470" s="12">
        <v>13</v>
      </c>
      <c r="C470" s="12">
        <v>749</v>
      </c>
      <c r="D470" s="12">
        <v>802.62909999999999</v>
      </c>
      <c r="E470" s="1">
        <v>1.071600935</v>
      </c>
      <c r="F470">
        <v>13</v>
      </c>
      <c r="G470">
        <v>346015</v>
      </c>
      <c r="H470">
        <v>73</v>
      </c>
      <c r="I470" s="1">
        <f t="shared" si="7"/>
        <v>0.21097351270898659</v>
      </c>
      <c r="J470" t="b">
        <f>ISERROR(VLOOKUP(A470,[1]tazToInclude!$A$2:$A$896,1,0))</f>
        <v>1</v>
      </c>
    </row>
    <row r="471" spans="1:10" x14ac:dyDescent="0.25">
      <c r="A471">
        <v>474</v>
      </c>
      <c r="B471" s="12">
        <v>10</v>
      </c>
      <c r="C471" s="12">
        <v>661</v>
      </c>
      <c r="D471" s="12">
        <v>745.08460000000002</v>
      </c>
      <c r="E471" s="1">
        <v>1.127208169</v>
      </c>
      <c r="F471">
        <v>10</v>
      </c>
      <c r="G471">
        <v>296834</v>
      </c>
      <c r="H471">
        <v>15</v>
      </c>
      <c r="I471" s="1">
        <f t="shared" si="7"/>
        <v>5.053329470343694E-2</v>
      </c>
      <c r="J471" t="b">
        <f>ISERROR(VLOOKUP(A471,[1]tazToInclude!$A$2:$A$896,1,0))</f>
        <v>1</v>
      </c>
    </row>
    <row r="472" spans="1:10" x14ac:dyDescent="0.25">
      <c r="A472">
        <v>475</v>
      </c>
      <c r="B472" s="12">
        <v>27</v>
      </c>
      <c r="C472" s="12">
        <v>531</v>
      </c>
      <c r="D472" s="12">
        <v>567.90129999999999</v>
      </c>
      <c r="E472" s="1">
        <v>1.069493974</v>
      </c>
      <c r="F472">
        <v>27</v>
      </c>
      <c r="G472">
        <v>1305286</v>
      </c>
      <c r="H472">
        <v>159</v>
      </c>
      <c r="I472" s="1">
        <f t="shared" si="7"/>
        <v>0.12181238441230505</v>
      </c>
      <c r="J472" t="b">
        <f>ISERROR(VLOOKUP(A472,[1]tazToInclude!$A$2:$A$896,1,0))</f>
        <v>0</v>
      </c>
    </row>
    <row r="473" spans="1:10" x14ac:dyDescent="0.25">
      <c r="A473">
        <v>476</v>
      </c>
      <c r="B473" s="12">
        <v>31</v>
      </c>
      <c r="C473" s="12">
        <v>697</v>
      </c>
      <c r="D473" s="12">
        <v>695.77430000000004</v>
      </c>
      <c r="E473" s="1">
        <v>0.99824146300000005</v>
      </c>
      <c r="F473">
        <v>31</v>
      </c>
      <c r="G473">
        <v>1975490</v>
      </c>
      <c r="H473">
        <v>231</v>
      </c>
      <c r="I473" s="1">
        <f t="shared" si="7"/>
        <v>0.11693301408764407</v>
      </c>
      <c r="J473" t="b">
        <f>ISERROR(VLOOKUP(A473,[1]tazToInclude!$A$2:$A$896,1,0))</f>
        <v>0</v>
      </c>
    </row>
    <row r="474" spans="1:10" x14ac:dyDescent="0.25">
      <c r="A474">
        <v>477</v>
      </c>
      <c r="B474" s="12">
        <v>14</v>
      </c>
      <c r="C474" s="12">
        <v>6467</v>
      </c>
      <c r="D474" s="12">
        <v>5139.1620999999996</v>
      </c>
      <c r="E474" s="1">
        <v>0.79467482599999995</v>
      </c>
      <c r="F474">
        <v>14</v>
      </c>
      <c r="G474">
        <v>1136692</v>
      </c>
      <c r="H474">
        <v>17</v>
      </c>
      <c r="I474" s="1">
        <f t="shared" si="7"/>
        <v>1.4955678407167465E-2</v>
      </c>
      <c r="J474" t="b">
        <f>ISERROR(VLOOKUP(A474,[1]tazToInclude!$A$2:$A$896,1,0))</f>
        <v>0</v>
      </c>
    </row>
    <row r="475" spans="1:10" x14ac:dyDescent="0.25">
      <c r="A475">
        <v>478</v>
      </c>
      <c r="B475" s="12">
        <v>17</v>
      </c>
      <c r="C475" s="12">
        <v>5974</v>
      </c>
      <c r="D475" s="12">
        <v>4490.7970999999998</v>
      </c>
      <c r="E475" s="1">
        <v>0.75172365200000002</v>
      </c>
      <c r="F475">
        <v>17</v>
      </c>
      <c r="G475">
        <v>1259793</v>
      </c>
      <c r="H475">
        <v>17</v>
      </c>
      <c r="I475" s="1">
        <f t="shared" si="7"/>
        <v>1.3494280409559349E-2</v>
      </c>
      <c r="J475" t="b">
        <f>ISERROR(VLOOKUP(A475,[1]tazToInclude!$A$2:$A$896,1,0))</f>
        <v>0</v>
      </c>
    </row>
    <row r="476" spans="1:10" x14ac:dyDescent="0.25">
      <c r="A476">
        <v>479</v>
      </c>
      <c r="B476" s="12">
        <v>22</v>
      </c>
      <c r="C476" s="12">
        <v>940</v>
      </c>
      <c r="D476" s="12">
        <v>996.49019999999996</v>
      </c>
      <c r="E476" s="1">
        <v>1.0600959569999999</v>
      </c>
      <c r="F476">
        <v>22</v>
      </c>
      <c r="G476">
        <v>1922293</v>
      </c>
      <c r="H476">
        <v>100</v>
      </c>
      <c r="I476" s="1">
        <f t="shared" si="7"/>
        <v>5.2021205924383015E-2</v>
      </c>
      <c r="J476" t="b">
        <f>ISERROR(VLOOKUP(A476,[1]tazToInclude!$A$2:$A$896,1,0))</f>
        <v>0</v>
      </c>
    </row>
    <row r="477" spans="1:10" x14ac:dyDescent="0.25">
      <c r="A477">
        <v>480</v>
      </c>
      <c r="B477" s="12">
        <v>18</v>
      </c>
      <c r="C477" s="12">
        <v>1021</v>
      </c>
      <c r="D477" s="12">
        <v>977.86069999999995</v>
      </c>
      <c r="E477" s="1">
        <v>0.95774799200000005</v>
      </c>
      <c r="F477">
        <v>18</v>
      </c>
      <c r="G477">
        <v>806875</v>
      </c>
      <c r="H477">
        <v>150</v>
      </c>
      <c r="I477" s="1">
        <f t="shared" si="7"/>
        <v>0.18590240123934934</v>
      </c>
      <c r="J477" t="b">
        <f>ISERROR(VLOOKUP(A477,[1]tazToInclude!$A$2:$A$896,1,0))</f>
        <v>0</v>
      </c>
    </row>
    <row r="478" spans="1:10" x14ac:dyDescent="0.25">
      <c r="A478">
        <v>481</v>
      </c>
      <c r="B478" s="12">
        <v>17</v>
      </c>
      <c r="C478" s="12">
        <v>567</v>
      </c>
      <c r="D478" s="12">
        <v>596.95330000000001</v>
      </c>
      <c r="E478" s="1">
        <v>1.05282769</v>
      </c>
      <c r="F478">
        <v>17</v>
      </c>
      <c r="G478">
        <v>1712561</v>
      </c>
      <c r="H478">
        <v>57</v>
      </c>
      <c r="I478" s="1">
        <f t="shared" si="7"/>
        <v>3.3283485960500091E-2</v>
      </c>
      <c r="J478" t="b">
        <f>ISERROR(VLOOKUP(A478,[1]tazToInclude!$A$2:$A$896,1,0))</f>
        <v>0</v>
      </c>
    </row>
    <row r="479" spans="1:10" x14ac:dyDescent="0.25">
      <c r="A479">
        <v>482</v>
      </c>
      <c r="B479" s="12">
        <v>13</v>
      </c>
      <c r="C479" s="12">
        <v>610</v>
      </c>
      <c r="D479" s="12">
        <v>538.49400000000003</v>
      </c>
      <c r="E479" s="1">
        <v>0.88277704899999998</v>
      </c>
      <c r="F479">
        <v>13</v>
      </c>
      <c r="G479">
        <v>585893</v>
      </c>
      <c r="H479">
        <v>98</v>
      </c>
      <c r="I479" s="1">
        <f t="shared" si="7"/>
        <v>0.16726603663126202</v>
      </c>
      <c r="J479" t="b">
        <f>ISERROR(VLOOKUP(A479,[1]tazToInclude!$A$2:$A$896,1,0))</f>
        <v>0</v>
      </c>
    </row>
    <row r="480" spans="1:10" x14ac:dyDescent="0.25">
      <c r="A480">
        <v>483</v>
      </c>
      <c r="B480" s="12">
        <v>11</v>
      </c>
      <c r="C480" s="12">
        <v>2006</v>
      </c>
      <c r="D480" s="12">
        <v>1475.8186000000001</v>
      </c>
      <c r="E480" s="1">
        <v>0.73570219299999995</v>
      </c>
      <c r="F480">
        <v>11</v>
      </c>
      <c r="G480">
        <v>2740030</v>
      </c>
      <c r="H480">
        <v>157</v>
      </c>
      <c r="I480" s="1">
        <f t="shared" si="7"/>
        <v>5.7298642715590709E-2</v>
      </c>
      <c r="J480" t="b">
        <f>ISERROR(VLOOKUP(A480,[1]tazToInclude!$A$2:$A$896,1,0))</f>
        <v>0</v>
      </c>
    </row>
    <row r="481" spans="1:10" x14ac:dyDescent="0.25">
      <c r="A481">
        <v>484</v>
      </c>
      <c r="B481" s="12">
        <v>17</v>
      </c>
      <c r="C481" s="12">
        <v>790</v>
      </c>
      <c r="D481" s="12">
        <v>539.66750000000002</v>
      </c>
      <c r="E481" s="1">
        <v>0.68312341799999998</v>
      </c>
      <c r="F481">
        <v>17</v>
      </c>
      <c r="G481">
        <v>3851615</v>
      </c>
      <c r="H481">
        <v>54</v>
      </c>
      <c r="I481" s="1">
        <f t="shared" si="7"/>
        <v>1.4020092870133697E-2</v>
      </c>
      <c r="J481" t="b">
        <f>ISERROR(VLOOKUP(A481,[1]tazToInclude!$A$2:$A$896,1,0))</f>
        <v>0</v>
      </c>
    </row>
    <row r="482" spans="1:10" x14ac:dyDescent="0.25">
      <c r="A482">
        <v>485</v>
      </c>
      <c r="B482" s="12">
        <v>9</v>
      </c>
      <c r="C482" s="12">
        <v>138</v>
      </c>
      <c r="D482" s="12">
        <v>81.934700000000007</v>
      </c>
      <c r="E482" s="1">
        <v>0.59372970999999997</v>
      </c>
      <c r="F482">
        <v>9</v>
      </c>
      <c r="G482">
        <v>3932206</v>
      </c>
      <c r="H482">
        <v>57</v>
      </c>
      <c r="I482" s="1">
        <f t="shared" si="7"/>
        <v>1.4495680033039977E-2</v>
      </c>
      <c r="J482" t="b">
        <f>ISERROR(VLOOKUP(A482,[1]tazToInclude!$A$2:$A$896,1,0))</f>
        <v>0</v>
      </c>
    </row>
    <row r="483" spans="1:10" x14ac:dyDescent="0.25">
      <c r="A483">
        <v>486</v>
      </c>
      <c r="B483" s="12">
        <v>11</v>
      </c>
      <c r="C483" s="12">
        <v>1124</v>
      </c>
      <c r="D483" s="12">
        <v>743.84630000000004</v>
      </c>
      <c r="E483" s="1">
        <v>0.66178496399999998</v>
      </c>
      <c r="F483">
        <v>11</v>
      </c>
      <c r="G483">
        <v>4671946</v>
      </c>
      <c r="H483">
        <v>100</v>
      </c>
      <c r="I483" s="1">
        <f t="shared" si="7"/>
        <v>2.1404356985290498E-2</v>
      </c>
      <c r="J483" t="b">
        <f>ISERROR(VLOOKUP(A483,[1]tazToInclude!$A$2:$A$896,1,0))</f>
        <v>0</v>
      </c>
    </row>
    <row r="484" spans="1:10" x14ac:dyDescent="0.25">
      <c r="A484">
        <v>487</v>
      </c>
      <c r="B484" s="12">
        <v>5</v>
      </c>
      <c r="C484" s="12">
        <v>850</v>
      </c>
      <c r="D484" s="12">
        <v>575.3723</v>
      </c>
      <c r="E484" s="1">
        <v>0.67690858799999998</v>
      </c>
      <c r="F484">
        <v>5</v>
      </c>
      <c r="G484">
        <v>2133827</v>
      </c>
      <c r="H484">
        <v>40</v>
      </c>
      <c r="I484" s="1">
        <f t="shared" si="7"/>
        <v>1.8745662136621197E-2</v>
      </c>
      <c r="J484" t="b">
        <f>ISERROR(VLOOKUP(A484,[1]tazToInclude!$A$2:$A$896,1,0))</f>
        <v>0</v>
      </c>
    </row>
    <row r="485" spans="1:10" x14ac:dyDescent="0.25">
      <c r="A485">
        <v>488</v>
      </c>
      <c r="B485" s="12">
        <v>13</v>
      </c>
      <c r="C485" s="12">
        <v>793</v>
      </c>
      <c r="D485" s="12">
        <v>550.93200000000002</v>
      </c>
      <c r="E485" s="1">
        <v>0.69474400999999997</v>
      </c>
      <c r="F485">
        <v>13</v>
      </c>
      <c r="G485">
        <v>4497899</v>
      </c>
      <c r="H485">
        <v>50</v>
      </c>
      <c r="I485" s="1">
        <f t="shared" si="7"/>
        <v>1.111630118862162E-2</v>
      </c>
      <c r="J485" t="b">
        <f>ISERROR(VLOOKUP(A485,[1]tazToInclude!$A$2:$A$896,1,0))</f>
        <v>0</v>
      </c>
    </row>
    <row r="486" spans="1:10" x14ac:dyDescent="0.25">
      <c r="A486">
        <v>489</v>
      </c>
      <c r="B486" s="12">
        <v>8</v>
      </c>
      <c r="C486" s="12">
        <v>432</v>
      </c>
      <c r="D486" s="12">
        <v>291.66950000000003</v>
      </c>
      <c r="E486" s="1">
        <v>0.67516087999999996</v>
      </c>
      <c r="F486">
        <v>8</v>
      </c>
      <c r="G486">
        <v>4092514</v>
      </c>
      <c r="H486">
        <v>63</v>
      </c>
      <c r="I486" s="1">
        <f t="shared" si="7"/>
        <v>1.5393960778142726E-2</v>
      </c>
      <c r="J486" t="b">
        <f>ISERROR(VLOOKUP(A486,[1]tazToInclude!$A$2:$A$896,1,0))</f>
        <v>0</v>
      </c>
    </row>
    <row r="487" spans="1:10" x14ac:dyDescent="0.25">
      <c r="A487">
        <v>490</v>
      </c>
      <c r="B487" s="12">
        <v>9</v>
      </c>
      <c r="C487" s="12">
        <v>409</v>
      </c>
      <c r="D487" s="12">
        <v>278.28230000000002</v>
      </c>
      <c r="E487" s="1">
        <v>0.68039682199999996</v>
      </c>
      <c r="F487">
        <v>9</v>
      </c>
      <c r="G487">
        <v>3110219</v>
      </c>
      <c r="H487">
        <v>77</v>
      </c>
      <c r="I487" s="1">
        <f t="shared" si="7"/>
        <v>2.47570990981664E-2</v>
      </c>
      <c r="J487" t="b">
        <f>ISERROR(VLOOKUP(A487,[1]tazToInclude!$A$2:$A$896,1,0))</f>
        <v>0</v>
      </c>
    </row>
    <row r="488" spans="1:10" x14ac:dyDescent="0.25">
      <c r="A488">
        <v>491</v>
      </c>
      <c r="B488" s="12">
        <v>8</v>
      </c>
      <c r="C488" s="12">
        <v>1658</v>
      </c>
      <c r="D488" s="12">
        <v>1151.2570000000001</v>
      </c>
      <c r="E488" s="1">
        <v>0.69436489700000004</v>
      </c>
      <c r="F488">
        <v>8</v>
      </c>
      <c r="G488">
        <v>3785508</v>
      </c>
      <c r="H488">
        <v>99</v>
      </c>
      <c r="I488" s="1">
        <f t="shared" si="7"/>
        <v>2.6152368453586677E-2</v>
      </c>
      <c r="J488" t="b">
        <f>ISERROR(VLOOKUP(A488,[1]tazToInclude!$A$2:$A$896,1,0))</f>
        <v>0</v>
      </c>
    </row>
    <row r="489" spans="1:10" x14ac:dyDescent="0.25">
      <c r="A489">
        <v>492</v>
      </c>
      <c r="B489" s="12">
        <v>3</v>
      </c>
      <c r="C489" s="12">
        <v>35</v>
      </c>
      <c r="D489" s="12">
        <v>32.191899999999997</v>
      </c>
      <c r="E489" s="1">
        <v>0.91976857099999998</v>
      </c>
      <c r="F489">
        <v>3</v>
      </c>
      <c r="G489">
        <v>1258332</v>
      </c>
      <c r="H489">
        <v>38</v>
      </c>
      <c r="I489" s="1">
        <f t="shared" si="7"/>
        <v>3.0198707495319201E-2</v>
      </c>
      <c r="J489" t="b">
        <f>ISERROR(VLOOKUP(A489,[1]tazToInclude!$A$2:$A$896,1,0))</f>
        <v>0</v>
      </c>
    </row>
    <row r="490" spans="1:10" x14ac:dyDescent="0.25">
      <c r="A490">
        <v>493</v>
      </c>
      <c r="B490" s="12">
        <v>6</v>
      </c>
      <c r="C490" s="12">
        <v>128</v>
      </c>
      <c r="D490" s="12">
        <v>96.086799999999997</v>
      </c>
      <c r="E490" s="1">
        <v>0.75067812499999997</v>
      </c>
      <c r="F490">
        <v>6</v>
      </c>
      <c r="G490">
        <v>1557574</v>
      </c>
      <c r="H490">
        <v>47</v>
      </c>
      <c r="I490" s="1">
        <f t="shared" si="7"/>
        <v>3.0175131326023674E-2</v>
      </c>
      <c r="J490" t="b">
        <f>ISERROR(VLOOKUP(A490,[1]tazToInclude!$A$2:$A$896,1,0))</f>
        <v>1</v>
      </c>
    </row>
    <row r="491" spans="1:10" x14ac:dyDescent="0.25">
      <c r="A491">
        <v>494</v>
      </c>
      <c r="B491" s="12">
        <v>9</v>
      </c>
      <c r="C491" s="12">
        <v>626</v>
      </c>
      <c r="D491" s="12">
        <v>433.16419999999999</v>
      </c>
      <c r="E491" s="1">
        <v>0.69195559100000004</v>
      </c>
      <c r="F491">
        <v>9</v>
      </c>
      <c r="G491">
        <v>2230590</v>
      </c>
      <c r="H491">
        <v>57</v>
      </c>
      <c r="I491" s="1">
        <f t="shared" si="7"/>
        <v>2.5553777251758503E-2</v>
      </c>
      <c r="J491" t="b">
        <f>ISERROR(VLOOKUP(A491,[1]tazToInclude!$A$2:$A$896,1,0))</f>
        <v>0</v>
      </c>
    </row>
    <row r="492" spans="1:10" x14ac:dyDescent="0.25">
      <c r="A492">
        <v>495</v>
      </c>
      <c r="B492" s="12">
        <v>10</v>
      </c>
      <c r="C492" s="12">
        <v>606</v>
      </c>
      <c r="D492" s="12">
        <v>426.47300000000001</v>
      </c>
      <c r="E492" s="1">
        <v>0.70375082499999997</v>
      </c>
      <c r="F492">
        <v>10</v>
      </c>
      <c r="G492">
        <v>1929937</v>
      </c>
      <c r="H492">
        <v>47</v>
      </c>
      <c r="I492" s="1">
        <f t="shared" si="7"/>
        <v>2.4353126552835662E-2</v>
      </c>
      <c r="J492" t="b">
        <f>ISERROR(VLOOKUP(A492,[1]tazToInclude!$A$2:$A$896,1,0))</f>
        <v>0</v>
      </c>
    </row>
    <row r="493" spans="1:10" x14ac:dyDescent="0.25">
      <c r="A493">
        <v>496</v>
      </c>
      <c r="B493" s="12">
        <v>23</v>
      </c>
      <c r="C493" s="12">
        <v>394</v>
      </c>
      <c r="D493" s="12">
        <v>343.97590000000002</v>
      </c>
      <c r="E493" s="1">
        <v>0.873035279</v>
      </c>
      <c r="F493">
        <v>23</v>
      </c>
      <c r="G493">
        <v>1068598</v>
      </c>
      <c r="H493">
        <v>134</v>
      </c>
      <c r="I493" s="1">
        <f t="shared" si="7"/>
        <v>0.12539795133436521</v>
      </c>
      <c r="J493" t="b">
        <f>ISERROR(VLOOKUP(A493,[1]tazToInclude!$A$2:$A$896,1,0))</f>
        <v>1</v>
      </c>
    </row>
    <row r="494" spans="1:10" x14ac:dyDescent="0.25">
      <c r="A494">
        <v>497</v>
      </c>
      <c r="B494" s="12">
        <v>26</v>
      </c>
      <c r="C494" s="12">
        <v>816</v>
      </c>
      <c r="D494" s="12">
        <v>909.58579999999995</v>
      </c>
      <c r="E494" s="1">
        <v>1.1146884800000001</v>
      </c>
      <c r="F494">
        <v>26</v>
      </c>
      <c r="G494">
        <v>1137026</v>
      </c>
      <c r="H494">
        <v>102</v>
      </c>
      <c r="I494" s="1">
        <f t="shared" si="7"/>
        <v>8.9707711169313628E-2</v>
      </c>
      <c r="J494" t="b">
        <f>ISERROR(VLOOKUP(A494,[1]tazToInclude!$A$2:$A$896,1,0))</f>
        <v>0</v>
      </c>
    </row>
    <row r="495" spans="1:10" x14ac:dyDescent="0.25">
      <c r="A495">
        <v>498</v>
      </c>
      <c r="B495" s="12">
        <v>27</v>
      </c>
      <c r="C495" s="12">
        <v>392</v>
      </c>
      <c r="D495" s="12">
        <v>359.5933</v>
      </c>
      <c r="E495" s="1">
        <v>0.91732984699999998</v>
      </c>
      <c r="F495">
        <v>27</v>
      </c>
      <c r="G495">
        <v>1213981</v>
      </c>
      <c r="H495">
        <v>193</v>
      </c>
      <c r="I495" s="1">
        <f t="shared" si="7"/>
        <v>0.15898107136767378</v>
      </c>
      <c r="J495" t="b">
        <f>ISERROR(VLOOKUP(A495,[1]tazToInclude!$A$2:$A$896,1,0))</f>
        <v>0</v>
      </c>
    </row>
    <row r="496" spans="1:10" x14ac:dyDescent="0.25">
      <c r="A496">
        <v>499</v>
      </c>
      <c r="B496" s="12">
        <v>30</v>
      </c>
      <c r="C496" s="12">
        <v>769</v>
      </c>
      <c r="D496" s="12">
        <v>685.69119999999998</v>
      </c>
      <c r="E496" s="1">
        <v>0.89166606000000004</v>
      </c>
      <c r="F496">
        <v>30</v>
      </c>
      <c r="G496">
        <v>1818112</v>
      </c>
      <c r="H496">
        <v>234</v>
      </c>
      <c r="I496" s="1">
        <f t="shared" si="7"/>
        <v>0.12870494226978316</v>
      </c>
      <c r="J496" t="b">
        <f>ISERROR(VLOOKUP(A496,[1]tazToInclude!$A$2:$A$896,1,0))</f>
        <v>0</v>
      </c>
    </row>
    <row r="497" spans="1:10" x14ac:dyDescent="0.25">
      <c r="A497">
        <v>500</v>
      </c>
      <c r="B497" s="12">
        <v>24</v>
      </c>
      <c r="C497" s="12">
        <v>1139</v>
      </c>
      <c r="D497" s="12">
        <v>1129.4956999999999</v>
      </c>
      <c r="E497" s="1">
        <v>0.99165557500000001</v>
      </c>
      <c r="F497">
        <v>24</v>
      </c>
      <c r="G497">
        <v>1455480</v>
      </c>
      <c r="H497">
        <v>159</v>
      </c>
      <c r="I497" s="1">
        <f t="shared" si="7"/>
        <v>0.10924231181465908</v>
      </c>
      <c r="J497" t="b">
        <f>ISERROR(VLOOKUP(A497,[1]tazToInclude!$A$2:$A$896,1,0))</f>
        <v>0</v>
      </c>
    </row>
    <row r="498" spans="1:10" x14ac:dyDescent="0.25">
      <c r="A498">
        <v>501</v>
      </c>
      <c r="B498" s="12">
        <v>21</v>
      </c>
      <c r="C498" s="12">
        <v>1385</v>
      </c>
      <c r="D498" s="12">
        <v>1187.2932000000001</v>
      </c>
      <c r="E498" s="1">
        <v>0.85725140799999999</v>
      </c>
      <c r="F498">
        <v>21</v>
      </c>
      <c r="G498">
        <v>1210537</v>
      </c>
      <c r="H498">
        <v>184</v>
      </c>
      <c r="I498" s="1">
        <f t="shared" si="7"/>
        <v>0.15199865844662327</v>
      </c>
      <c r="J498" t="b">
        <f>ISERROR(VLOOKUP(A498,[1]tazToInclude!$A$2:$A$896,1,0))</f>
        <v>0</v>
      </c>
    </row>
    <row r="499" spans="1:10" x14ac:dyDescent="0.25">
      <c r="A499">
        <v>502</v>
      </c>
      <c r="B499" s="12">
        <v>18</v>
      </c>
      <c r="C499" s="12">
        <v>806</v>
      </c>
      <c r="D499" s="12">
        <v>790.90920000000006</v>
      </c>
      <c r="E499" s="1">
        <v>0.98127692300000002</v>
      </c>
      <c r="F499">
        <v>18</v>
      </c>
      <c r="G499">
        <v>1834477</v>
      </c>
      <c r="H499">
        <v>66</v>
      </c>
      <c r="I499" s="1">
        <f t="shared" si="7"/>
        <v>3.5977556546089161E-2</v>
      </c>
      <c r="J499" t="b">
        <f>ISERROR(VLOOKUP(A499,[1]tazToInclude!$A$2:$A$896,1,0))</f>
        <v>0</v>
      </c>
    </row>
    <row r="500" spans="1:10" x14ac:dyDescent="0.25">
      <c r="A500">
        <v>503</v>
      </c>
      <c r="B500" s="12">
        <v>15</v>
      </c>
      <c r="C500" s="12">
        <v>833</v>
      </c>
      <c r="D500" s="12">
        <v>739.55809999999997</v>
      </c>
      <c r="E500" s="1">
        <v>0.88782485</v>
      </c>
      <c r="F500">
        <v>15</v>
      </c>
      <c r="G500">
        <v>761125</v>
      </c>
      <c r="H500">
        <v>118</v>
      </c>
      <c r="I500" s="1">
        <f t="shared" si="7"/>
        <v>0.15503366726884546</v>
      </c>
      <c r="J500" t="b">
        <f>ISERROR(VLOOKUP(A500,[1]tazToInclude!$A$2:$A$896,1,0))</f>
        <v>0</v>
      </c>
    </row>
    <row r="501" spans="1:10" x14ac:dyDescent="0.25">
      <c r="A501">
        <v>504</v>
      </c>
      <c r="B501" s="12">
        <v>30</v>
      </c>
      <c r="C501" s="12">
        <v>793</v>
      </c>
      <c r="D501" s="12">
        <v>630.36590000000001</v>
      </c>
      <c r="E501" s="1">
        <v>0.79491286299999997</v>
      </c>
      <c r="F501">
        <v>30</v>
      </c>
      <c r="G501">
        <v>1540853</v>
      </c>
      <c r="H501">
        <v>232</v>
      </c>
      <c r="I501" s="1">
        <f t="shared" si="7"/>
        <v>0.15056595275474038</v>
      </c>
      <c r="J501" t="b">
        <f>ISERROR(VLOOKUP(A501,[1]tazToInclude!$A$2:$A$896,1,0))</f>
        <v>0</v>
      </c>
    </row>
    <row r="502" spans="1:10" x14ac:dyDescent="0.25">
      <c r="A502">
        <v>505</v>
      </c>
      <c r="B502" s="12">
        <v>32</v>
      </c>
      <c r="C502" s="12">
        <v>1112</v>
      </c>
      <c r="D502" s="12">
        <v>854.06230000000005</v>
      </c>
      <c r="E502" s="1">
        <v>0.76804163700000005</v>
      </c>
      <c r="F502">
        <v>32</v>
      </c>
      <c r="G502">
        <v>1678753</v>
      </c>
      <c r="H502">
        <v>263</v>
      </c>
      <c r="I502" s="1">
        <f t="shared" si="7"/>
        <v>0.15666390469592609</v>
      </c>
      <c r="J502" t="b">
        <f>ISERROR(VLOOKUP(A502,[1]tazToInclude!$A$2:$A$896,1,0))</f>
        <v>0</v>
      </c>
    </row>
    <row r="503" spans="1:10" x14ac:dyDescent="0.25">
      <c r="A503">
        <v>506</v>
      </c>
      <c r="B503" s="12">
        <v>31</v>
      </c>
      <c r="C503" s="12">
        <v>961</v>
      </c>
      <c r="D503" s="12">
        <v>902.77149999999995</v>
      </c>
      <c r="E503" s="1">
        <v>0.93940842899999999</v>
      </c>
      <c r="F503">
        <v>31</v>
      </c>
      <c r="G503">
        <v>2437558</v>
      </c>
      <c r="H503">
        <v>272</v>
      </c>
      <c r="I503" s="1">
        <f t="shared" si="7"/>
        <v>0.1115870883892814</v>
      </c>
      <c r="J503" t="b">
        <f>ISERROR(VLOOKUP(A503,[1]tazToInclude!$A$2:$A$896,1,0))</f>
        <v>1</v>
      </c>
    </row>
    <row r="504" spans="1:10" x14ac:dyDescent="0.25">
      <c r="A504">
        <v>507</v>
      </c>
      <c r="B504" s="12">
        <v>30</v>
      </c>
      <c r="C504" s="12">
        <v>1311</v>
      </c>
      <c r="D504" s="12">
        <v>1245.0925</v>
      </c>
      <c r="E504" s="1">
        <v>0.94972730699999997</v>
      </c>
      <c r="F504">
        <v>30</v>
      </c>
      <c r="G504">
        <v>2678584</v>
      </c>
      <c r="H504">
        <v>251</v>
      </c>
      <c r="I504" s="1">
        <f t="shared" si="7"/>
        <v>9.3706226872108542E-2</v>
      </c>
      <c r="J504" t="b">
        <f>ISERROR(VLOOKUP(A504,[1]tazToInclude!$A$2:$A$896,1,0))</f>
        <v>0</v>
      </c>
    </row>
    <row r="505" spans="1:10" x14ac:dyDescent="0.25">
      <c r="A505">
        <v>508</v>
      </c>
      <c r="B505" s="12">
        <v>31</v>
      </c>
      <c r="C505" s="12">
        <v>1480</v>
      </c>
      <c r="D505" s="12">
        <v>1187.6358</v>
      </c>
      <c r="E505" s="1">
        <v>0.80245662200000001</v>
      </c>
      <c r="F505">
        <v>31</v>
      </c>
      <c r="G505">
        <v>1774758</v>
      </c>
      <c r="H505">
        <v>370</v>
      </c>
      <c r="I505" s="1">
        <f t="shared" si="7"/>
        <v>0.20847912785855874</v>
      </c>
      <c r="J505" t="b">
        <f>ISERROR(VLOOKUP(A505,[1]tazToInclude!$A$2:$A$896,1,0))</f>
        <v>0</v>
      </c>
    </row>
    <row r="506" spans="1:10" x14ac:dyDescent="0.25">
      <c r="A506">
        <v>509</v>
      </c>
      <c r="B506" s="12">
        <v>29</v>
      </c>
      <c r="C506" s="12">
        <v>1146</v>
      </c>
      <c r="D506" s="12">
        <v>833.44860000000006</v>
      </c>
      <c r="E506" s="1">
        <v>0.72726753899999996</v>
      </c>
      <c r="F506">
        <v>29</v>
      </c>
      <c r="G506">
        <v>1539434</v>
      </c>
      <c r="H506">
        <v>194</v>
      </c>
      <c r="I506" s="1">
        <f t="shared" si="7"/>
        <v>0.12602034254147954</v>
      </c>
      <c r="J506" t="b">
        <f>ISERROR(VLOOKUP(A506,[1]tazToInclude!$A$2:$A$896,1,0))</f>
        <v>0</v>
      </c>
    </row>
    <row r="507" spans="1:10" x14ac:dyDescent="0.25">
      <c r="A507">
        <v>510</v>
      </c>
      <c r="B507" s="12">
        <v>33</v>
      </c>
      <c r="C507" s="12">
        <v>1435</v>
      </c>
      <c r="D507" s="12">
        <v>1054.8664000000001</v>
      </c>
      <c r="E507" s="1">
        <v>0.73509853700000005</v>
      </c>
      <c r="F507">
        <v>33</v>
      </c>
      <c r="G507">
        <v>1344249</v>
      </c>
      <c r="H507">
        <v>309</v>
      </c>
      <c r="I507" s="1">
        <f t="shared" si="7"/>
        <v>0.2298681271103791</v>
      </c>
      <c r="J507" t="b">
        <f>ISERROR(VLOOKUP(A507,[1]tazToInclude!$A$2:$A$896,1,0))</f>
        <v>0</v>
      </c>
    </row>
    <row r="508" spans="1:10" x14ac:dyDescent="0.25">
      <c r="A508">
        <v>511</v>
      </c>
      <c r="B508" s="12">
        <v>30</v>
      </c>
      <c r="C508" s="12">
        <v>1681</v>
      </c>
      <c r="D508" s="12">
        <v>1241.4576</v>
      </c>
      <c r="E508" s="1">
        <v>0.73852326000000001</v>
      </c>
      <c r="F508">
        <v>30</v>
      </c>
      <c r="G508">
        <v>1838025</v>
      </c>
      <c r="H508">
        <v>387</v>
      </c>
      <c r="I508" s="1">
        <f t="shared" si="7"/>
        <v>0.21055208715877097</v>
      </c>
      <c r="J508" t="b">
        <f>ISERROR(VLOOKUP(A508,[1]tazToInclude!$A$2:$A$896,1,0))</f>
        <v>0</v>
      </c>
    </row>
    <row r="509" spans="1:10" x14ac:dyDescent="0.25">
      <c r="A509">
        <v>512</v>
      </c>
      <c r="B509" s="12">
        <v>30</v>
      </c>
      <c r="C509" s="12">
        <v>1291</v>
      </c>
      <c r="D509" s="12">
        <v>988.32299999999998</v>
      </c>
      <c r="E509" s="1">
        <v>0.76554841200000001</v>
      </c>
      <c r="F509">
        <v>30</v>
      </c>
      <c r="G509">
        <v>1555693</v>
      </c>
      <c r="H509">
        <v>334</v>
      </c>
      <c r="I509" s="1">
        <f t="shared" si="7"/>
        <v>0.21469531584959242</v>
      </c>
      <c r="J509" t="b">
        <f>ISERROR(VLOOKUP(A509,[1]tazToInclude!$A$2:$A$896,1,0))</f>
        <v>0</v>
      </c>
    </row>
    <row r="510" spans="1:10" x14ac:dyDescent="0.25">
      <c r="A510">
        <v>513</v>
      </c>
      <c r="B510" s="12">
        <v>19</v>
      </c>
      <c r="C510" s="12">
        <v>3774</v>
      </c>
      <c r="D510" s="12">
        <v>2712.1264999999999</v>
      </c>
      <c r="E510" s="1">
        <v>0.71863447300000005</v>
      </c>
      <c r="F510">
        <v>19</v>
      </c>
      <c r="G510">
        <v>1322023</v>
      </c>
      <c r="H510">
        <v>192</v>
      </c>
      <c r="I510" s="1">
        <f t="shared" si="7"/>
        <v>0.14523196646351841</v>
      </c>
      <c r="J510" t="b">
        <f>ISERROR(VLOOKUP(A510,[1]tazToInclude!$A$2:$A$896,1,0))</f>
        <v>0</v>
      </c>
    </row>
    <row r="511" spans="1:10" x14ac:dyDescent="0.25">
      <c r="A511">
        <v>514</v>
      </c>
      <c r="B511" s="12">
        <v>16</v>
      </c>
      <c r="C511" s="12">
        <v>2640</v>
      </c>
      <c r="D511" s="12">
        <v>1931.5608999999999</v>
      </c>
      <c r="E511" s="1">
        <v>0.73165185600000004</v>
      </c>
      <c r="F511">
        <v>16</v>
      </c>
      <c r="G511">
        <v>755383</v>
      </c>
      <c r="H511">
        <v>165</v>
      </c>
      <c r="I511" s="1">
        <f t="shared" si="7"/>
        <v>0.21843223900987976</v>
      </c>
      <c r="J511" t="b">
        <f>ISERROR(VLOOKUP(A511,[1]tazToInclude!$A$2:$A$896,1,0))</f>
        <v>0</v>
      </c>
    </row>
    <row r="512" spans="1:10" x14ac:dyDescent="0.25">
      <c r="A512">
        <v>515</v>
      </c>
      <c r="B512" s="12">
        <v>29</v>
      </c>
      <c r="C512" s="12">
        <v>2538</v>
      </c>
      <c r="D512" s="12">
        <v>1840.8788999999999</v>
      </c>
      <c r="E512" s="1">
        <v>0.72532659600000005</v>
      </c>
      <c r="F512">
        <v>29</v>
      </c>
      <c r="G512">
        <v>1827518</v>
      </c>
      <c r="H512">
        <v>399</v>
      </c>
      <c r="I512" s="1">
        <f t="shared" si="7"/>
        <v>0.21832890291641449</v>
      </c>
      <c r="J512" t="b">
        <f>ISERROR(VLOOKUP(A512,[1]tazToInclude!$A$2:$A$896,1,0))</f>
        <v>0</v>
      </c>
    </row>
    <row r="513" spans="1:10" x14ac:dyDescent="0.25">
      <c r="A513">
        <v>516</v>
      </c>
      <c r="B513" s="12">
        <v>31</v>
      </c>
      <c r="C513" s="12">
        <v>3635</v>
      </c>
      <c r="D513" s="12">
        <v>2652.9670999999998</v>
      </c>
      <c r="E513" s="1">
        <v>0.72983964199999996</v>
      </c>
      <c r="F513">
        <v>31</v>
      </c>
      <c r="G513">
        <v>2090859</v>
      </c>
      <c r="H513">
        <v>405</v>
      </c>
      <c r="I513" s="1">
        <f t="shared" si="7"/>
        <v>0.19370029255918261</v>
      </c>
      <c r="J513" t="b">
        <f>ISERROR(VLOOKUP(A513,[1]tazToInclude!$A$2:$A$896,1,0))</f>
        <v>0</v>
      </c>
    </row>
    <row r="514" spans="1:10" x14ac:dyDescent="0.25">
      <c r="A514">
        <v>517</v>
      </c>
      <c r="B514" s="12">
        <v>5</v>
      </c>
      <c r="C514" s="12">
        <v>1477</v>
      </c>
      <c r="D514" s="12">
        <v>1468.8331000000001</v>
      </c>
      <c r="E514" s="1">
        <v>0.99447061599999997</v>
      </c>
      <c r="F514">
        <v>5</v>
      </c>
      <c r="G514">
        <v>478977</v>
      </c>
      <c r="H514">
        <v>93</v>
      </c>
      <c r="I514" s="1">
        <f t="shared" si="7"/>
        <v>0.19416381162352264</v>
      </c>
      <c r="J514" t="b">
        <f>ISERROR(VLOOKUP(A514,[1]tazToInclude!$A$2:$A$896,1,0))</f>
        <v>0</v>
      </c>
    </row>
    <row r="515" spans="1:10" x14ac:dyDescent="0.25">
      <c r="A515">
        <v>518</v>
      </c>
      <c r="B515" s="12">
        <v>5</v>
      </c>
      <c r="C515" s="12">
        <v>1041</v>
      </c>
      <c r="D515" s="12">
        <v>1137.0469000000001</v>
      </c>
      <c r="E515" s="1">
        <v>1.0922640729999999</v>
      </c>
      <c r="F515">
        <v>5</v>
      </c>
      <c r="G515">
        <v>536041</v>
      </c>
      <c r="H515">
        <v>54</v>
      </c>
      <c r="I515" s="1">
        <f t="shared" ref="I515:I578" si="8">IFERROR(H515*1000/G515,1.7)</f>
        <v>0.10073856290843425</v>
      </c>
      <c r="J515" t="b">
        <f>ISERROR(VLOOKUP(A515,[1]tazToInclude!$A$2:$A$896,1,0))</f>
        <v>0</v>
      </c>
    </row>
    <row r="516" spans="1:10" x14ac:dyDescent="0.25">
      <c r="A516">
        <v>519</v>
      </c>
      <c r="B516" s="12">
        <v>14</v>
      </c>
      <c r="C516" s="12">
        <v>3747</v>
      </c>
      <c r="D516" s="12">
        <v>2704.2647999999999</v>
      </c>
      <c r="E516" s="1">
        <v>0.72171465199999996</v>
      </c>
      <c r="F516">
        <v>14</v>
      </c>
      <c r="G516">
        <v>4096787</v>
      </c>
      <c r="H516">
        <v>214</v>
      </c>
      <c r="I516" s="1">
        <f t="shared" si="8"/>
        <v>5.2236057183348804E-2</v>
      </c>
      <c r="J516" t="b">
        <f>ISERROR(VLOOKUP(A516,[1]tazToInclude!$A$2:$A$896,1,0))</f>
        <v>0</v>
      </c>
    </row>
    <row r="517" spans="1:10" x14ac:dyDescent="0.25">
      <c r="A517">
        <v>520</v>
      </c>
      <c r="B517" s="12">
        <v>19</v>
      </c>
      <c r="C517" s="12">
        <v>5415</v>
      </c>
      <c r="D517" s="12">
        <v>3839.2779</v>
      </c>
      <c r="E517" s="1">
        <v>0.70900792199999996</v>
      </c>
      <c r="F517">
        <v>19</v>
      </c>
      <c r="G517">
        <v>5211157</v>
      </c>
      <c r="H517">
        <v>386</v>
      </c>
      <c r="I517" s="1">
        <f t="shared" si="8"/>
        <v>7.4071842395076568E-2</v>
      </c>
      <c r="J517" t="b">
        <f>ISERROR(VLOOKUP(A517,[1]tazToInclude!$A$2:$A$896,1,0))</f>
        <v>0</v>
      </c>
    </row>
    <row r="518" spans="1:10" x14ac:dyDescent="0.25">
      <c r="A518">
        <v>521</v>
      </c>
      <c r="B518" s="12">
        <v>12</v>
      </c>
      <c r="C518" s="12">
        <v>2194</v>
      </c>
      <c r="D518" s="12">
        <v>1626.2243000000001</v>
      </c>
      <c r="E518" s="1">
        <v>0.74121435700000005</v>
      </c>
      <c r="F518">
        <v>12</v>
      </c>
      <c r="G518">
        <v>3902055</v>
      </c>
      <c r="H518">
        <v>238</v>
      </c>
      <c r="I518" s="1">
        <f t="shared" si="8"/>
        <v>6.0993502141820144E-2</v>
      </c>
      <c r="J518" t="b">
        <f>ISERROR(VLOOKUP(A518,[1]tazToInclude!$A$2:$A$896,1,0))</f>
        <v>0</v>
      </c>
    </row>
    <row r="519" spans="1:10" x14ac:dyDescent="0.25">
      <c r="A519">
        <v>522</v>
      </c>
      <c r="B519" s="12">
        <v>11</v>
      </c>
      <c r="C519" s="12">
        <v>2110</v>
      </c>
      <c r="D519" s="12">
        <v>1497.0447999999999</v>
      </c>
      <c r="E519" s="1">
        <v>0.70949990500000004</v>
      </c>
      <c r="F519">
        <v>11</v>
      </c>
      <c r="G519">
        <v>4433774</v>
      </c>
      <c r="H519">
        <v>172</v>
      </c>
      <c r="I519" s="1">
        <f t="shared" si="8"/>
        <v>3.8793136501770277E-2</v>
      </c>
      <c r="J519" t="b">
        <f>ISERROR(VLOOKUP(A519,[1]tazToInclude!$A$2:$A$896,1,0))</f>
        <v>0</v>
      </c>
    </row>
    <row r="520" spans="1:10" x14ac:dyDescent="0.25">
      <c r="A520">
        <v>523</v>
      </c>
      <c r="B520" s="12">
        <v>22</v>
      </c>
      <c r="C520" s="12">
        <v>5084</v>
      </c>
      <c r="D520" s="12">
        <v>3723.6233000000002</v>
      </c>
      <c r="E520" s="1">
        <v>0.73242000399999996</v>
      </c>
      <c r="F520">
        <v>22</v>
      </c>
      <c r="G520">
        <v>1690422</v>
      </c>
      <c r="H520">
        <v>221</v>
      </c>
      <c r="I520" s="1">
        <f t="shared" si="8"/>
        <v>0.13073658530236829</v>
      </c>
      <c r="J520" t="b">
        <f>ISERROR(VLOOKUP(A520,[1]tazToInclude!$A$2:$A$896,1,0))</f>
        <v>0</v>
      </c>
    </row>
    <row r="521" spans="1:10" x14ac:dyDescent="0.25">
      <c r="A521">
        <v>524</v>
      </c>
      <c r="B521" s="12">
        <v>19</v>
      </c>
      <c r="C521" s="12">
        <v>2153</v>
      </c>
      <c r="D521" s="12">
        <v>1613.4540999999999</v>
      </c>
      <c r="E521" s="1">
        <v>0.74939809599999996</v>
      </c>
      <c r="F521">
        <v>19</v>
      </c>
      <c r="G521">
        <v>522015</v>
      </c>
      <c r="H521">
        <v>202</v>
      </c>
      <c r="I521" s="1">
        <f t="shared" si="8"/>
        <v>0.38696206047718934</v>
      </c>
      <c r="J521" t="b">
        <f>ISERROR(VLOOKUP(A521,[1]tazToInclude!$A$2:$A$896,1,0))</f>
        <v>0</v>
      </c>
    </row>
    <row r="522" spans="1:10" x14ac:dyDescent="0.25">
      <c r="A522">
        <v>525</v>
      </c>
      <c r="B522" s="12">
        <v>30</v>
      </c>
      <c r="C522" s="12">
        <v>3259</v>
      </c>
      <c r="D522" s="12">
        <v>2288.8123000000001</v>
      </c>
      <c r="E522" s="1">
        <v>0.70230509399999996</v>
      </c>
      <c r="F522">
        <v>30</v>
      </c>
      <c r="G522">
        <v>1907854</v>
      </c>
      <c r="H522">
        <v>386</v>
      </c>
      <c r="I522" s="1">
        <f t="shared" si="8"/>
        <v>0.20232156129347423</v>
      </c>
      <c r="J522" t="b">
        <f>ISERROR(VLOOKUP(A522,[1]tazToInclude!$A$2:$A$896,1,0))</f>
        <v>0</v>
      </c>
    </row>
    <row r="523" spans="1:10" x14ac:dyDescent="0.25">
      <c r="A523">
        <v>526</v>
      </c>
      <c r="B523" s="12">
        <v>31</v>
      </c>
      <c r="C523" s="12">
        <v>4714</v>
      </c>
      <c r="D523" s="12">
        <v>3393.8827999999999</v>
      </c>
      <c r="E523" s="1">
        <v>0.71995816700000004</v>
      </c>
      <c r="F523">
        <v>31</v>
      </c>
      <c r="G523">
        <v>2040064</v>
      </c>
      <c r="H523">
        <v>407</v>
      </c>
      <c r="I523" s="1">
        <f t="shared" si="8"/>
        <v>0.19950354498682393</v>
      </c>
      <c r="J523" t="b">
        <f>ISERROR(VLOOKUP(A523,[1]tazToInclude!$A$2:$A$896,1,0))</f>
        <v>0</v>
      </c>
    </row>
    <row r="524" spans="1:10" x14ac:dyDescent="0.25">
      <c r="A524">
        <v>527</v>
      </c>
      <c r="B524" s="12">
        <v>28</v>
      </c>
      <c r="C524" s="12">
        <v>5185</v>
      </c>
      <c r="D524" s="12">
        <v>3746.4198000000001</v>
      </c>
      <c r="E524" s="1">
        <v>0.722549624</v>
      </c>
      <c r="F524">
        <v>28</v>
      </c>
      <c r="G524">
        <v>1982887</v>
      </c>
      <c r="H524">
        <v>379</v>
      </c>
      <c r="I524" s="1">
        <f t="shared" si="8"/>
        <v>0.19113545048204966</v>
      </c>
      <c r="J524" t="b">
        <f>ISERROR(VLOOKUP(A524,[1]tazToInclude!$A$2:$A$896,1,0))</f>
        <v>0</v>
      </c>
    </row>
    <row r="525" spans="1:10" x14ac:dyDescent="0.25">
      <c r="A525">
        <v>528</v>
      </c>
      <c r="B525" s="12">
        <v>24</v>
      </c>
      <c r="C525" s="12">
        <v>5851</v>
      </c>
      <c r="D525" s="12">
        <v>4178.7524999999996</v>
      </c>
      <c r="E525" s="1">
        <v>0.71419458199999997</v>
      </c>
      <c r="F525">
        <v>24</v>
      </c>
      <c r="G525">
        <v>1861055</v>
      </c>
      <c r="H525">
        <v>300</v>
      </c>
      <c r="I525" s="1">
        <f t="shared" si="8"/>
        <v>0.16119888987697839</v>
      </c>
      <c r="J525" t="b">
        <f>ISERROR(VLOOKUP(A525,[1]tazToInclude!$A$2:$A$896,1,0))</f>
        <v>0</v>
      </c>
    </row>
    <row r="526" spans="1:10" x14ac:dyDescent="0.25">
      <c r="A526">
        <v>529</v>
      </c>
      <c r="B526" s="12">
        <v>24</v>
      </c>
      <c r="C526" s="12">
        <v>6479</v>
      </c>
      <c r="D526" s="12">
        <v>4740.4528</v>
      </c>
      <c r="E526" s="1">
        <v>0.73166426900000003</v>
      </c>
      <c r="F526">
        <v>24</v>
      </c>
      <c r="G526">
        <v>1887044</v>
      </c>
      <c r="H526">
        <v>1710</v>
      </c>
      <c r="I526" s="1">
        <f t="shared" si="8"/>
        <v>0.90617918819063048</v>
      </c>
      <c r="J526" t="b">
        <f>ISERROR(VLOOKUP(A526,[1]tazToInclude!$A$2:$A$896,1,0))</f>
        <v>0</v>
      </c>
    </row>
    <row r="527" spans="1:10" x14ac:dyDescent="0.25">
      <c r="A527">
        <v>530</v>
      </c>
      <c r="B527" s="12">
        <v>21</v>
      </c>
      <c r="C527" s="12">
        <v>4976</v>
      </c>
      <c r="D527" s="12">
        <v>3707.4393</v>
      </c>
      <c r="E527" s="1">
        <v>0.74506416799999997</v>
      </c>
      <c r="F527">
        <v>21</v>
      </c>
      <c r="G527">
        <v>1558245</v>
      </c>
      <c r="H527">
        <v>200</v>
      </c>
      <c r="I527" s="1">
        <f t="shared" si="8"/>
        <v>0.12834952141672201</v>
      </c>
      <c r="J527" t="b">
        <f>ISERROR(VLOOKUP(A527,[1]tazToInclude!$A$2:$A$896,1,0))</f>
        <v>0</v>
      </c>
    </row>
    <row r="528" spans="1:10" x14ac:dyDescent="0.25">
      <c r="A528">
        <v>531</v>
      </c>
      <c r="B528" s="12">
        <v>30</v>
      </c>
      <c r="C528" s="12">
        <v>4031</v>
      </c>
      <c r="D528" s="12">
        <v>2884.0893999999998</v>
      </c>
      <c r="E528" s="1">
        <v>0.71547740000000004</v>
      </c>
      <c r="F528">
        <v>30</v>
      </c>
      <c r="G528">
        <v>1932498</v>
      </c>
      <c r="H528">
        <v>394</v>
      </c>
      <c r="I528" s="1">
        <f t="shared" si="8"/>
        <v>0.20388119418493578</v>
      </c>
      <c r="J528" t="b">
        <f>ISERROR(VLOOKUP(A528,[1]tazToInclude!$A$2:$A$896,1,0))</f>
        <v>0</v>
      </c>
    </row>
    <row r="529" spans="1:10" x14ac:dyDescent="0.25">
      <c r="A529">
        <v>532</v>
      </c>
      <c r="B529" s="12">
        <v>29</v>
      </c>
      <c r="C529" s="12">
        <v>5558</v>
      </c>
      <c r="D529" s="12">
        <v>3966.7456999999999</v>
      </c>
      <c r="E529" s="1">
        <v>0.71370019799999995</v>
      </c>
      <c r="F529">
        <v>29</v>
      </c>
      <c r="G529">
        <v>2251437</v>
      </c>
      <c r="H529">
        <v>386</v>
      </c>
      <c r="I529" s="1">
        <f t="shared" si="8"/>
        <v>0.1714460586727499</v>
      </c>
      <c r="J529" t="b">
        <f>ISERROR(VLOOKUP(A529,[1]tazToInclude!$A$2:$A$896,1,0))</f>
        <v>0</v>
      </c>
    </row>
    <row r="530" spans="1:10" x14ac:dyDescent="0.25">
      <c r="A530">
        <v>533</v>
      </c>
      <c r="B530" s="12">
        <v>31</v>
      </c>
      <c r="C530" s="12">
        <v>17439</v>
      </c>
      <c r="D530" s="12">
        <v>10801.6942</v>
      </c>
      <c r="E530" s="1">
        <v>0.61939871599999996</v>
      </c>
      <c r="F530">
        <v>31</v>
      </c>
      <c r="G530">
        <v>5555857</v>
      </c>
      <c r="H530">
        <v>237</v>
      </c>
      <c r="I530" s="1">
        <f t="shared" si="8"/>
        <v>4.2657685393990522E-2</v>
      </c>
      <c r="J530" t="b">
        <f>ISERROR(VLOOKUP(A530,[1]tazToInclude!$A$2:$A$896,1,0))</f>
        <v>0</v>
      </c>
    </row>
    <row r="531" spans="1:10" x14ac:dyDescent="0.25">
      <c r="A531">
        <v>534</v>
      </c>
      <c r="B531" s="12">
        <v>28</v>
      </c>
      <c r="C531" s="12">
        <v>17074</v>
      </c>
      <c r="D531" s="12">
        <v>10543.776900000001</v>
      </c>
      <c r="E531" s="1">
        <v>0.61753408099999996</v>
      </c>
      <c r="F531">
        <v>28</v>
      </c>
      <c r="G531">
        <v>6222939</v>
      </c>
      <c r="H531">
        <v>201</v>
      </c>
      <c r="I531" s="1">
        <f t="shared" si="8"/>
        <v>3.229985060113879E-2</v>
      </c>
      <c r="J531" t="b">
        <f>ISERROR(VLOOKUP(A531,[1]tazToInclude!$A$2:$A$896,1,0))</f>
        <v>0</v>
      </c>
    </row>
    <row r="532" spans="1:10" x14ac:dyDescent="0.25">
      <c r="A532">
        <v>535</v>
      </c>
      <c r="B532" s="12">
        <v>13</v>
      </c>
      <c r="C532" s="12">
        <v>2774</v>
      </c>
      <c r="D532" s="12">
        <v>1981.3043</v>
      </c>
      <c r="E532" s="1">
        <v>0.71424091599999995</v>
      </c>
      <c r="F532">
        <v>13</v>
      </c>
      <c r="G532">
        <v>4342357</v>
      </c>
      <c r="H532">
        <v>202</v>
      </c>
      <c r="I532" s="1">
        <f t="shared" si="8"/>
        <v>4.6518515175053551E-2</v>
      </c>
      <c r="J532" t="b">
        <f>ISERROR(VLOOKUP(A532,[1]tazToInclude!$A$2:$A$896,1,0))</f>
        <v>0</v>
      </c>
    </row>
    <row r="533" spans="1:10" x14ac:dyDescent="0.25">
      <c r="A533">
        <v>536</v>
      </c>
      <c r="B533" s="12">
        <v>15</v>
      </c>
      <c r="C533" s="12">
        <v>2819</v>
      </c>
      <c r="D533" s="12">
        <v>1955.9042999999999</v>
      </c>
      <c r="E533" s="1">
        <v>0.69382912399999996</v>
      </c>
      <c r="F533">
        <v>15</v>
      </c>
      <c r="G533">
        <v>4373540</v>
      </c>
      <c r="H533">
        <v>1159</v>
      </c>
      <c r="I533" s="1">
        <f t="shared" si="8"/>
        <v>0.26500272090800586</v>
      </c>
      <c r="J533" t="b">
        <f>ISERROR(VLOOKUP(A533,[1]tazToInclude!$A$2:$A$896,1,0))</f>
        <v>0</v>
      </c>
    </row>
    <row r="534" spans="1:10" x14ac:dyDescent="0.25">
      <c r="A534">
        <v>537</v>
      </c>
      <c r="B534" s="12">
        <v>29</v>
      </c>
      <c r="C534" s="12">
        <v>15159</v>
      </c>
      <c r="D534" s="12">
        <v>9247.4487000000008</v>
      </c>
      <c r="E534" s="1">
        <v>0.61003025899999996</v>
      </c>
      <c r="F534">
        <v>29</v>
      </c>
      <c r="G534">
        <v>10199261</v>
      </c>
      <c r="H534">
        <v>341</v>
      </c>
      <c r="I534" s="1">
        <f t="shared" si="8"/>
        <v>3.3433794860235462E-2</v>
      </c>
      <c r="J534" t="b">
        <f>ISERROR(VLOOKUP(A534,[1]tazToInclude!$A$2:$A$896,1,0))</f>
        <v>0</v>
      </c>
    </row>
    <row r="535" spans="1:10" x14ac:dyDescent="0.25">
      <c r="A535">
        <v>538</v>
      </c>
      <c r="B535" s="12">
        <v>26</v>
      </c>
      <c r="C535" s="12">
        <v>9557</v>
      </c>
      <c r="D535" s="12">
        <v>6018.8825999999999</v>
      </c>
      <c r="E535" s="1">
        <v>0.62978786200000003</v>
      </c>
      <c r="F535">
        <v>26</v>
      </c>
      <c r="G535">
        <v>9771571</v>
      </c>
      <c r="H535">
        <v>385</v>
      </c>
      <c r="I535" s="1">
        <f t="shared" si="8"/>
        <v>3.9400010499846955E-2</v>
      </c>
      <c r="J535" t="b">
        <f>ISERROR(VLOOKUP(A535,[1]tazToInclude!$A$2:$A$896,1,0))</f>
        <v>0</v>
      </c>
    </row>
    <row r="536" spans="1:10" x14ac:dyDescent="0.25">
      <c r="A536">
        <v>539</v>
      </c>
      <c r="B536" s="12">
        <v>18</v>
      </c>
      <c r="C536" s="12">
        <v>5089</v>
      </c>
      <c r="D536" s="12">
        <v>3522.3285000000001</v>
      </c>
      <c r="E536" s="1">
        <v>0.69214551000000002</v>
      </c>
      <c r="F536">
        <v>18</v>
      </c>
      <c r="G536">
        <v>3029686</v>
      </c>
      <c r="H536">
        <v>191</v>
      </c>
      <c r="I536" s="1">
        <f t="shared" si="8"/>
        <v>6.3042836782425643E-2</v>
      </c>
      <c r="J536" t="b">
        <f>ISERROR(VLOOKUP(A536,[1]tazToInclude!$A$2:$A$896,1,0))</f>
        <v>1</v>
      </c>
    </row>
    <row r="537" spans="1:10" x14ac:dyDescent="0.25">
      <c r="A537">
        <v>540</v>
      </c>
      <c r="B537" s="12">
        <v>19</v>
      </c>
      <c r="C537" s="12">
        <v>4283</v>
      </c>
      <c r="D537" s="12">
        <v>3142.4452999999999</v>
      </c>
      <c r="E537" s="1">
        <v>0.73370191500000004</v>
      </c>
      <c r="F537">
        <v>19</v>
      </c>
      <c r="G537">
        <v>6376729</v>
      </c>
      <c r="H537">
        <v>349</v>
      </c>
      <c r="I537" s="1">
        <f t="shared" si="8"/>
        <v>5.4730254335726043E-2</v>
      </c>
      <c r="J537" t="b">
        <f>ISERROR(VLOOKUP(A537,[1]tazToInclude!$A$2:$A$896,1,0))</f>
        <v>0</v>
      </c>
    </row>
    <row r="538" spans="1:10" x14ac:dyDescent="0.25">
      <c r="A538">
        <v>541</v>
      </c>
      <c r="B538" s="12">
        <v>25</v>
      </c>
      <c r="C538" s="12">
        <v>3820</v>
      </c>
      <c r="D538" s="12">
        <v>2713.0583000000001</v>
      </c>
      <c r="E538" s="1">
        <v>0.71022468599999999</v>
      </c>
      <c r="F538">
        <v>25</v>
      </c>
      <c r="G538">
        <v>1638575</v>
      </c>
      <c r="H538">
        <v>346</v>
      </c>
      <c r="I538" s="1">
        <f t="shared" si="8"/>
        <v>0.2111590864012938</v>
      </c>
      <c r="J538" t="b">
        <f>ISERROR(VLOOKUP(A538,[1]tazToInclude!$A$2:$A$896,1,0))</f>
        <v>0</v>
      </c>
    </row>
    <row r="539" spans="1:10" x14ac:dyDescent="0.25">
      <c r="A539">
        <v>542</v>
      </c>
      <c r="B539" s="12">
        <v>29</v>
      </c>
      <c r="C539" s="12">
        <v>5830</v>
      </c>
      <c r="D539" s="12">
        <v>4163.4413000000004</v>
      </c>
      <c r="E539" s="1">
        <v>0.71414087500000001</v>
      </c>
      <c r="F539">
        <v>29</v>
      </c>
      <c r="G539">
        <v>2537699</v>
      </c>
      <c r="H539">
        <v>1119</v>
      </c>
      <c r="I539" s="1">
        <f t="shared" si="8"/>
        <v>0.44095064071822543</v>
      </c>
      <c r="J539" t="b">
        <f>ISERROR(VLOOKUP(A539,[1]tazToInclude!$A$2:$A$896,1,0))</f>
        <v>0</v>
      </c>
    </row>
    <row r="540" spans="1:10" x14ac:dyDescent="0.25">
      <c r="A540">
        <v>543</v>
      </c>
      <c r="B540" s="12">
        <v>24</v>
      </c>
      <c r="C540" s="12">
        <v>5465</v>
      </c>
      <c r="D540" s="12">
        <v>4053.9749000000002</v>
      </c>
      <c r="E540" s="1">
        <v>0.74180693499999995</v>
      </c>
      <c r="F540">
        <v>24</v>
      </c>
      <c r="G540">
        <v>7890217</v>
      </c>
      <c r="H540">
        <v>586</v>
      </c>
      <c r="I540" s="1">
        <f t="shared" si="8"/>
        <v>7.4269186766346224E-2</v>
      </c>
      <c r="J540" t="b">
        <f>ISERROR(VLOOKUP(A540,[1]tazToInclude!$A$2:$A$896,1,0))</f>
        <v>0</v>
      </c>
    </row>
    <row r="541" spans="1:10" x14ac:dyDescent="0.25">
      <c r="A541">
        <v>544</v>
      </c>
      <c r="B541" s="12">
        <v>22</v>
      </c>
      <c r="C541" s="12">
        <v>5040</v>
      </c>
      <c r="D541" s="12">
        <v>3785.6251999999999</v>
      </c>
      <c r="E541" s="1">
        <v>0.75111611099999998</v>
      </c>
      <c r="F541">
        <v>22</v>
      </c>
      <c r="G541">
        <v>6501032</v>
      </c>
      <c r="H541">
        <v>543</v>
      </c>
      <c r="I541" s="1">
        <f t="shared" si="8"/>
        <v>8.3525200306658998E-2</v>
      </c>
      <c r="J541" t="b">
        <f>ISERROR(VLOOKUP(A541,[1]tazToInclude!$A$2:$A$896,1,0))</f>
        <v>0</v>
      </c>
    </row>
    <row r="542" spans="1:10" x14ac:dyDescent="0.25">
      <c r="A542">
        <v>545</v>
      </c>
      <c r="B542" s="12">
        <v>4</v>
      </c>
      <c r="C542" s="12">
        <v>1041</v>
      </c>
      <c r="D542" s="12">
        <v>1137.0469000000001</v>
      </c>
      <c r="E542" s="1">
        <v>1.0922640729999999</v>
      </c>
      <c r="F542">
        <v>4</v>
      </c>
      <c r="G542">
        <v>514269</v>
      </c>
      <c r="H542">
        <v>54</v>
      </c>
      <c r="I542" s="1">
        <f t="shared" si="8"/>
        <v>0.10500341261090985</v>
      </c>
      <c r="J542" t="b">
        <f>ISERROR(VLOOKUP(A542,[1]tazToInclude!$A$2:$A$896,1,0))</f>
        <v>0</v>
      </c>
    </row>
    <row r="543" spans="1:10" x14ac:dyDescent="0.25">
      <c r="A543">
        <v>546</v>
      </c>
      <c r="B543" s="12">
        <v>14</v>
      </c>
      <c r="C543" s="12">
        <v>5428</v>
      </c>
      <c r="D543" s="12">
        <v>3232.3060999999998</v>
      </c>
      <c r="E543" s="1">
        <v>0.59548749099999998</v>
      </c>
      <c r="F543">
        <v>14</v>
      </c>
      <c r="G543">
        <v>1899147</v>
      </c>
      <c r="H543">
        <v>835</v>
      </c>
      <c r="I543" s="1">
        <f t="shared" si="8"/>
        <v>0.43967107338189199</v>
      </c>
      <c r="J543" t="b">
        <f>ISERROR(VLOOKUP(A543,[1]tazToInclude!$A$2:$A$896,1,0))</f>
        <v>0</v>
      </c>
    </row>
    <row r="544" spans="1:10" x14ac:dyDescent="0.25">
      <c r="A544">
        <v>547</v>
      </c>
      <c r="B544" s="12">
        <v>18</v>
      </c>
      <c r="C544" s="12">
        <v>6328</v>
      </c>
      <c r="D544" s="12">
        <v>4055.9863</v>
      </c>
      <c r="E544" s="1">
        <v>0.64095864400000002</v>
      </c>
      <c r="F544">
        <v>18</v>
      </c>
      <c r="G544">
        <v>2201215</v>
      </c>
      <c r="H544">
        <v>1628</v>
      </c>
      <c r="I544" s="1">
        <f t="shared" si="8"/>
        <v>0.73959154376105918</v>
      </c>
      <c r="J544" t="b">
        <f>ISERROR(VLOOKUP(A544,[1]tazToInclude!$A$2:$A$896,1,0))</f>
        <v>0</v>
      </c>
    </row>
    <row r="545" spans="1:10" x14ac:dyDescent="0.25">
      <c r="A545">
        <v>548</v>
      </c>
      <c r="B545" s="12">
        <v>14</v>
      </c>
      <c r="C545" s="12">
        <v>2238</v>
      </c>
      <c r="D545" s="12">
        <v>1821.8493000000001</v>
      </c>
      <c r="E545" s="1">
        <v>0.81405241299999997</v>
      </c>
      <c r="F545">
        <v>14</v>
      </c>
      <c r="G545">
        <v>632515</v>
      </c>
      <c r="H545">
        <v>795</v>
      </c>
      <c r="I545" s="1">
        <f t="shared" si="8"/>
        <v>1.2568871884461239</v>
      </c>
      <c r="J545" t="b">
        <f>ISERROR(VLOOKUP(A545,[1]tazToInclude!$A$2:$A$896,1,0))</f>
        <v>1</v>
      </c>
    </row>
    <row r="546" spans="1:10" x14ac:dyDescent="0.25">
      <c r="A546">
        <v>549</v>
      </c>
      <c r="B546" s="12">
        <v>15</v>
      </c>
      <c r="C546" s="12">
        <v>1298</v>
      </c>
      <c r="D546" s="12">
        <v>1082.0422000000001</v>
      </c>
      <c r="E546" s="1">
        <v>0.83362265000000002</v>
      </c>
      <c r="F546">
        <v>15</v>
      </c>
      <c r="G546">
        <v>451821</v>
      </c>
      <c r="H546">
        <v>79</v>
      </c>
      <c r="I546" s="1">
        <f t="shared" si="8"/>
        <v>0.17484800396617245</v>
      </c>
      <c r="J546" t="b">
        <f>ISERROR(VLOOKUP(A546,[1]tazToInclude!$A$2:$A$896,1,0))</f>
        <v>1</v>
      </c>
    </row>
    <row r="547" spans="1:10" x14ac:dyDescent="0.25">
      <c r="A547">
        <v>550</v>
      </c>
      <c r="B547" s="12">
        <v>20</v>
      </c>
      <c r="C547" s="12">
        <v>1229</v>
      </c>
      <c r="D547" s="12">
        <v>1137.3003000000001</v>
      </c>
      <c r="E547" s="1">
        <v>0.92538673699999996</v>
      </c>
      <c r="F547">
        <v>20</v>
      </c>
      <c r="G547">
        <v>852467</v>
      </c>
      <c r="H547">
        <v>106</v>
      </c>
      <c r="I547" s="1">
        <f t="shared" si="8"/>
        <v>0.12434498930750398</v>
      </c>
      <c r="J547" t="b">
        <f>ISERROR(VLOOKUP(A547,[1]tazToInclude!$A$2:$A$896,1,0))</f>
        <v>0</v>
      </c>
    </row>
    <row r="548" spans="1:10" x14ac:dyDescent="0.25">
      <c r="A548">
        <v>551</v>
      </c>
      <c r="B548" s="12">
        <v>31</v>
      </c>
      <c r="C548" s="12">
        <v>2806</v>
      </c>
      <c r="D548" s="12">
        <v>2000.1192000000001</v>
      </c>
      <c r="E548" s="1">
        <v>0.71280085500000001</v>
      </c>
      <c r="F548">
        <v>31</v>
      </c>
      <c r="G548">
        <v>1797995</v>
      </c>
      <c r="H548">
        <v>401</v>
      </c>
      <c r="I548" s="1">
        <f t="shared" si="8"/>
        <v>0.22302620418855448</v>
      </c>
      <c r="J548" t="b">
        <f>ISERROR(VLOOKUP(A548,[1]tazToInclude!$A$2:$A$896,1,0))</f>
        <v>0</v>
      </c>
    </row>
    <row r="549" spans="1:10" x14ac:dyDescent="0.25">
      <c r="A549">
        <v>552</v>
      </c>
      <c r="B549" s="12">
        <v>23</v>
      </c>
      <c r="C549" s="12">
        <v>3326</v>
      </c>
      <c r="D549" s="12">
        <v>2360.3696</v>
      </c>
      <c r="E549" s="1">
        <v>0.70967215900000002</v>
      </c>
      <c r="F549">
        <v>23</v>
      </c>
      <c r="G549">
        <v>1427620</v>
      </c>
      <c r="H549">
        <v>296</v>
      </c>
      <c r="I549" s="1">
        <f t="shared" si="8"/>
        <v>0.20733808716605259</v>
      </c>
      <c r="J549" t="b">
        <f>ISERROR(VLOOKUP(A549,[1]tazToInclude!$A$2:$A$896,1,0))</f>
        <v>0</v>
      </c>
    </row>
    <row r="550" spans="1:10" x14ac:dyDescent="0.25">
      <c r="A550">
        <v>553</v>
      </c>
      <c r="B550" s="12">
        <v>20</v>
      </c>
      <c r="C550" s="12">
        <v>8406</v>
      </c>
      <c r="D550" s="12">
        <v>5248.6517999999996</v>
      </c>
      <c r="E550" s="1">
        <v>0.62439350500000002</v>
      </c>
      <c r="F550">
        <v>20</v>
      </c>
      <c r="G550">
        <v>2004045</v>
      </c>
      <c r="H550">
        <v>866</v>
      </c>
      <c r="I550" s="1">
        <f t="shared" si="8"/>
        <v>0.4321260251142065</v>
      </c>
      <c r="J550" t="b">
        <f>ISERROR(VLOOKUP(A550,[1]tazToInclude!$A$2:$A$896,1,0))</f>
        <v>0</v>
      </c>
    </row>
    <row r="551" spans="1:10" x14ac:dyDescent="0.25">
      <c r="A551">
        <v>554</v>
      </c>
      <c r="B551" s="12">
        <v>20</v>
      </c>
      <c r="C551" s="12">
        <v>8840</v>
      </c>
      <c r="D551" s="12">
        <v>5624.5122000000001</v>
      </c>
      <c r="E551" s="1">
        <v>0.63625703600000005</v>
      </c>
      <c r="F551">
        <v>20</v>
      </c>
      <c r="G551">
        <v>1480388</v>
      </c>
      <c r="H551">
        <v>169</v>
      </c>
      <c r="I551" s="1">
        <f t="shared" si="8"/>
        <v>0.11415926095050757</v>
      </c>
      <c r="J551" t="b">
        <f>ISERROR(VLOOKUP(A551,[1]tazToInclude!$A$2:$A$896,1,0))</f>
        <v>0</v>
      </c>
    </row>
    <row r="552" spans="1:10" x14ac:dyDescent="0.25">
      <c r="A552">
        <v>555</v>
      </c>
      <c r="B552" s="12">
        <v>23</v>
      </c>
      <c r="C552" s="12">
        <v>3698</v>
      </c>
      <c r="D552" s="12">
        <v>2608.8741</v>
      </c>
      <c r="E552" s="1">
        <v>0.70548244999999998</v>
      </c>
      <c r="F552">
        <v>23</v>
      </c>
      <c r="G552">
        <v>1493194</v>
      </c>
      <c r="H552">
        <v>333</v>
      </c>
      <c r="I552" s="1">
        <f t="shared" si="8"/>
        <v>0.2230118792333749</v>
      </c>
      <c r="J552" t="b">
        <f>ISERROR(VLOOKUP(A552,[1]tazToInclude!$A$2:$A$896,1,0))</f>
        <v>0</v>
      </c>
    </row>
    <row r="553" spans="1:10" x14ac:dyDescent="0.25">
      <c r="A553">
        <v>556</v>
      </c>
      <c r="B553" s="12">
        <v>24</v>
      </c>
      <c r="C553" s="12">
        <v>4930</v>
      </c>
      <c r="D553" s="12">
        <v>3480.645</v>
      </c>
      <c r="E553" s="1">
        <v>0.70601318499999999</v>
      </c>
      <c r="F553">
        <v>24</v>
      </c>
      <c r="G553">
        <v>1990969</v>
      </c>
      <c r="H553">
        <v>1104</v>
      </c>
      <c r="I553" s="1">
        <f t="shared" si="8"/>
        <v>0.5545038621897177</v>
      </c>
      <c r="J553" t="b">
        <f>ISERROR(VLOOKUP(A553,[1]tazToInclude!$A$2:$A$896,1,0))</f>
        <v>0</v>
      </c>
    </row>
    <row r="554" spans="1:10" x14ac:dyDescent="0.25">
      <c r="A554">
        <v>557</v>
      </c>
      <c r="B554" s="12">
        <v>18</v>
      </c>
      <c r="C554" s="12">
        <v>3705</v>
      </c>
      <c r="D554" s="12">
        <v>2932.2202000000002</v>
      </c>
      <c r="E554" s="1">
        <v>0.79142245600000005</v>
      </c>
      <c r="F554">
        <v>18</v>
      </c>
      <c r="G554">
        <v>4680039</v>
      </c>
      <c r="H554">
        <v>2151</v>
      </c>
      <c r="I554" s="1">
        <f t="shared" si="8"/>
        <v>0.45961155451909697</v>
      </c>
      <c r="J554" t="b">
        <f>ISERROR(VLOOKUP(A554,[1]tazToInclude!$A$2:$A$896,1,0))</f>
        <v>0</v>
      </c>
    </row>
    <row r="555" spans="1:10" x14ac:dyDescent="0.25">
      <c r="A555">
        <v>558</v>
      </c>
      <c r="B555" s="12">
        <v>16</v>
      </c>
      <c r="C555" s="12">
        <v>2819</v>
      </c>
      <c r="D555" s="12">
        <v>1955.9042999999999</v>
      </c>
      <c r="E555" s="1">
        <v>0.69382912399999996</v>
      </c>
      <c r="F555">
        <v>16</v>
      </c>
      <c r="G555">
        <v>4548011</v>
      </c>
      <c r="H555">
        <v>1223</v>
      </c>
      <c r="I555" s="1">
        <f t="shared" si="8"/>
        <v>0.26890876033501238</v>
      </c>
      <c r="J555" t="b">
        <f>ISERROR(VLOOKUP(A555,[1]tazToInclude!$A$2:$A$896,1,0))</f>
        <v>0</v>
      </c>
    </row>
    <row r="556" spans="1:10" x14ac:dyDescent="0.25">
      <c r="A556">
        <v>559</v>
      </c>
      <c r="B556" s="12">
        <v>7</v>
      </c>
      <c r="C556" s="12">
        <v>1286</v>
      </c>
      <c r="D556" s="12">
        <v>926.85429999999997</v>
      </c>
      <c r="E556" s="1">
        <v>0.72072651600000004</v>
      </c>
      <c r="F556">
        <v>7</v>
      </c>
      <c r="G556">
        <v>2903472</v>
      </c>
      <c r="H556">
        <v>125</v>
      </c>
      <c r="I556" s="1">
        <f t="shared" si="8"/>
        <v>4.3051904754032415E-2</v>
      </c>
      <c r="J556" t="b">
        <f>ISERROR(VLOOKUP(A556,[1]tazToInclude!$A$2:$A$896,1,0))</f>
        <v>0</v>
      </c>
    </row>
    <row r="557" spans="1:10" x14ac:dyDescent="0.25">
      <c r="A557">
        <v>560</v>
      </c>
      <c r="B557" s="12">
        <v>29</v>
      </c>
      <c r="C557" s="12">
        <v>15370</v>
      </c>
      <c r="D557" s="12">
        <v>10079.457399999999</v>
      </c>
      <c r="E557" s="1">
        <v>0.65578772900000004</v>
      </c>
      <c r="F557">
        <v>29</v>
      </c>
      <c r="G557">
        <v>4333042</v>
      </c>
      <c r="H557">
        <v>297</v>
      </c>
      <c r="I557" s="1">
        <f t="shared" si="8"/>
        <v>6.8543069741765716E-2</v>
      </c>
      <c r="J557" t="b">
        <f>ISERROR(VLOOKUP(A557,[1]tazToInclude!$A$2:$A$896,1,0))</f>
        <v>0</v>
      </c>
    </row>
    <row r="558" spans="1:10" x14ac:dyDescent="0.25">
      <c r="A558">
        <v>561</v>
      </c>
      <c r="B558" s="12">
        <v>33</v>
      </c>
      <c r="C558" s="12">
        <v>19885</v>
      </c>
      <c r="D558" s="12">
        <v>12332.856100000001</v>
      </c>
      <c r="E558" s="1">
        <v>0.62020900700000003</v>
      </c>
      <c r="F558">
        <v>33</v>
      </c>
      <c r="G558">
        <v>6062192</v>
      </c>
      <c r="H558">
        <v>297</v>
      </c>
      <c r="I558" s="1">
        <f t="shared" si="8"/>
        <v>4.8992179726409193E-2</v>
      </c>
      <c r="J558" t="b">
        <f>ISERROR(VLOOKUP(A558,[1]tazToInclude!$A$2:$A$896,1,0))</f>
        <v>0</v>
      </c>
    </row>
    <row r="559" spans="1:10" x14ac:dyDescent="0.25">
      <c r="A559">
        <v>562</v>
      </c>
      <c r="B559" s="12">
        <v>29</v>
      </c>
      <c r="C559" s="12">
        <v>12934</v>
      </c>
      <c r="D559" s="12">
        <v>8122.2415000000001</v>
      </c>
      <c r="E559" s="1">
        <v>0.62797599400000004</v>
      </c>
      <c r="F559">
        <v>29</v>
      </c>
      <c r="G559">
        <v>3684657</v>
      </c>
      <c r="H559">
        <v>338</v>
      </c>
      <c r="I559" s="1">
        <f t="shared" si="8"/>
        <v>9.1731740566353942E-2</v>
      </c>
      <c r="J559" t="b">
        <f>ISERROR(VLOOKUP(A559,[1]tazToInclude!$A$2:$A$896,1,0))</f>
        <v>0</v>
      </c>
    </row>
    <row r="560" spans="1:10" x14ac:dyDescent="0.25">
      <c r="A560">
        <v>563</v>
      </c>
      <c r="B560" s="12">
        <v>24</v>
      </c>
      <c r="C560" s="12">
        <v>11057</v>
      </c>
      <c r="D560" s="12">
        <v>7221.6496999999999</v>
      </c>
      <c r="E560" s="1">
        <v>0.65312921199999996</v>
      </c>
      <c r="F560">
        <v>24</v>
      </c>
      <c r="G560">
        <v>3417689</v>
      </c>
      <c r="H560">
        <v>302</v>
      </c>
      <c r="I560" s="1">
        <f t="shared" si="8"/>
        <v>8.8363803728191775E-2</v>
      </c>
      <c r="J560" t="b">
        <f>ISERROR(VLOOKUP(A560,[1]tazToInclude!$A$2:$A$896,1,0))</f>
        <v>0</v>
      </c>
    </row>
    <row r="561" spans="1:10" x14ac:dyDescent="0.25">
      <c r="A561">
        <v>564</v>
      </c>
      <c r="B561" s="12">
        <v>32</v>
      </c>
      <c r="C561" s="12">
        <v>18297</v>
      </c>
      <c r="D561" s="12">
        <v>11532.8518</v>
      </c>
      <c r="E561" s="1">
        <v>0.63031381099999995</v>
      </c>
      <c r="F561">
        <v>32</v>
      </c>
      <c r="G561">
        <v>5029011</v>
      </c>
      <c r="H561">
        <v>404</v>
      </c>
      <c r="I561" s="1">
        <f t="shared" si="8"/>
        <v>8.0333886722458947E-2</v>
      </c>
      <c r="J561" t="b">
        <f>ISERROR(VLOOKUP(A561,[1]tazToInclude!$A$2:$A$896,1,0))</f>
        <v>0</v>
      </c>
    </row>
    <row r="562" spans="1:10" x14ac:dyDescent="0.25">
      <c r="A562">
        <v>565</v>
      </c>
      <c r="B562" s="12">
        <v>33</v>
      </c>
      <c r="C562" s="12">
        <v>18185</v>
      </c>
      <c r="D562" s="12">
        <v>11858.604499999999</v>
      </c>
      <c r="E562" s="1">
        <v>0.65210912799999998</v>
      </c>
      <c r="F562">
        <v>33</v>
      </c>
      <c r="G562">
        <v>4952572</v>
      </c>
      <c r="H562">
        <v>297</v>
      </c>
      <c r="I562" s="1">
        <f t="shared" si="8"/>
        <v>5.9968840432809457E-2</v>
      </c>
      <c r="J562" t="b">
        <f>ISERROR(VLOOKUP(A562,[1]tazToInclude!$A$2:$A$896,1,0))</f>
        <v>0</v>
      </c>
    </row>
    <row r="563" spans="1:10" x14ac:dyDescent="0.25">
      <c r="A563">
        <v>566</v>
      </c>
      <c r="B563" s="12">
        <v>37</v>
      </c>
      <c r="C563" s="12">
        <v>21037</v>
      </c>
      <c r="D563" s="12">
        <v>12890.011</v>
      </c>
      <c r="E563" s="1">
        <v>0.612730475</v>
      </c>
      <c r="F563">
        <v>37</v>
      </c>
      <c r="G563">
        <v>5789064</v>
      </c>
      <c r="H563">
        <v>462</v>
      </c>
      <c r="I563" s="1">
        <f t="shared" si="8"/>
        <v>7.9805647337807983E-2</v>
      </c>
      <c r="J563" t="b">
        <f>ISERROR(VLOOKUP(A563,[1]tazToInclude!$A$2:$A$896,1,0))</f>
        <v>0</v>
      </c>
    </row>
    <row r="564" spans="1:10" x14ac:dyDescent="0.25">
      <c r="A564">
        <v>567</v>
      </c>
      <c r="B564" s="12">
        <v>40</v>
      </c>
      <c r="C564" s="12">
        <v>24028</v>
      </c>
      <c r="D564" s="12">
        <v>14733.790800000001</v>
      </c>
      <c r="E564" s="1">
        <v>0.61319255900000003</v>
      </c>
      <c r="F564">
        <v>40</v>
      </c>
      <c r="G564">
        <v>7588763</v>
      </c>
      <c r="H564">
        <v>488</v>
      </c>
      <c r="I564" s="1">
        <f t="shared" si="8"/>
        <v>6.430560553808308E-2</v>
      </c>
      <c r="J564" t="b">
        <f>ISERROR(VLOOKUP(A564,[1]tazToInclude!$A$2:$A$896,1,0))</f>
        <v>0</v>
      </c>
    </row>
    <row r="565" spans="1:10" x14ac:dyDescent="0.25">
      <c r="A565">
        <v>568</v>
      </c>
      <c r="B565" s="12">
        <v>30</v>
      </c>
      <c r="C565" s="12">
        <v>8167</v>
      </c>
      <c r="D565" s="12">
        <v>5013.6778999999997</v>
      </c>
      <c r="E565" s="1">
        <v>0.61389468599999997</v>
      </c>
      <c r="F565">
        <v>30</v>
      </c>
      <c r="G565">
        <v>13212079</v>
      </c>
      <c r="H565">
        <v>830</v>
      </c>
      <c r="I565" s="1">
        <f t="shared" si="8"/>
        <v>6.2821301628608189E-2</v>
      </c>
      <c r="J565" t="b">
        <f>ISERROR(VLOOKUP(A565,[1]tazToInclude!$A$2:$A$896,1,0))</f>
        <v>0</v>
      </c>
    </row>
    <row r="566" spans="1:10" x14ac:dyDescent="0.25">
      <c r="A566">
        <v>569</v>
      </c>
      <c r="B566" s="12">
        <v>28</v>
      </c>
      <c r="C566" s="12">
        <v>6193</v>
      </c>
      <c r="D566" s="12">
        <v>4073.0535</v>
      </c>
      <c r="E566" s="1">
        <v>0.65768666200000003</v>
      </c>
      <c r="F566">
        <v>28</v>
      </c>
      <c r="G566">
        <v>11563886</v>
      </c>
      <c r="H566">
        <v>835</v>
      </c>
      <c r="I566" s="1">
        <f t="shared" si="8"/>
        <v>7.2207560676402383E-2</v>
      </c>
      <c r="J566" t="b">
        <f>ISERROR(VLOOKUP(A566,[1]tazToInclude!$A$2:$A$896,1,0))</f>
        <v>0</v>
      </c>
    </row>
    <row r="567" spans="1:10" x14ac:dyDescent="0.25">
      <c r="A567">
        <v>570</v>
      </c>
      <c r="B567" s="12">
        <v>32</v>
      </c>
      <c r="C567" s="12">
        <v>6281</v>
      </c>
      <c r="D567" s="12">
        <v>4450.3998000000001</v>
      </c>
      <c r="E567" s="1">
        <v>0.70854956199999997</v>
      </c>
      <c r="F567">
        <v>32</v>
      </c>
      <c r="G567">
        <v>12378649</v>
      </c>
      <c r="H567">
        <v>1089</v>
      </c>
      <c r="I567" s="1">
        <f t="shared" si="8"/>
        <v>8.7974059204683805E-2</v>
      </c>
      <c r="J567" t="b">
        <f>ISERROR(VLOOKUP(A567,[1]tazToInclude!$A$2:$A$896,1,0))</f>
        <v>0</v>
      </c>
    </row>
    <row r="568" spans="1:10" x14ac:dyDescent="0.25">
      <c r="A568">
        <v>571</v>
      </c>
      <c r="B568" s="12">
        <v>30</v>
      </c>
      <c r="C568" s="12">
        <v>6148</v>
      </c>
      <c r="D568" s="12">
        <v>4919.5707000000002</v>
      </c>
      <c r="E568" s="1">
        <v>0.80019041999999996</v>
      </c>
      <c r="F568">
        <v>30</v>
      </c>
      <c r="G568">
        <v>10317487</v>
      </c>
      <c r="H568">
        <v>2522</v>
      </c>
      <c r="I568" s="1">
        <f t="shared" si="8"/>
        <v>0.2444393678421887</v>
      </c>
      <c r="J568" t="b">
        <f>ISERROR(VLOOKUP(A568,[1]tazToInclude!$A$2:$A$896,1,0))</f>
        <v>0</v>
      </c>
    </row>
    <row r="569" spans="1:10" x14ac:dyDescent="0.25">
      <c r="A569">
        <v>572</v>
      </c>
      <c r="B569" s="12">
        <v>24</v>
      </c>
      <c r="C569" s="12">
        <v>4900</v>
      </c>
      <c r="D569" s="12">
        <v>4031.4443999999999</v>
      </c>
      <c r="E569" s="1">
        <v>0.82274375499999997</v>
      </c>
      <c r="F569">
        <v>24</v>
      </c>
      <c r="G569">
        <v>6969408</v>
      </c>
      <c r="H569">
        <v>2322</v>
      </c>
      <c r="I569" s="1">
        <f t="shared" si="8"/>
        <v>0.33317033527094408</v>
      </c>
      <c r="J569" t="b">
        <f>ISERROR(VLOOKUP(A569,[1]tazToInclude!$A$2:$A$896,1,0))</f>
        <v>0</v>
      </c>
    </row>
    <row r="570" spans="1:10" x14ac:dyDescent="0.25">
      <c r="A570">
        <v>573</v>
      </c>
      <c r="B570" s="12">
        <v>27</v>
      </c>
      <c r="C570" s="12">
        <v>5452</v>
      </c>
      <c r="D570" s="12">
        <v>4455.5563000000002</v>
      </c>
      <c r="E570" s="1">
        <v>0.81723336400000002</v>
      </c>
      <c r="F570">
        <v>27</v>
      </c>
      <c r="G570">
        <v>9948515</v>
      </c>
      <c r="H570">
        <v>2567</v>
      </c>
      <c r="I570" s="1">
        <f t="shared" si="8"/>
        <v>0.25802845952385861</v>
      </c>
      <c r="J570" t="b">
        <f>ISERROR(VLOOKUP(A570,[1]tazToInclude!$A$2:$A$896,1,0))</f>
        <v>0</v>
      </c>
    </row>
    <row r="571" spans="1:10" x14ac:dyDescent="0.25">
      <c r="A571">
        <v>574</v>
      </c>
      <c r="B571" s="12">
        <v>23</v>
      </c>
      <c r="C571" s="12">
        <v>11937</v>
      </c>
      <c r="D571" s="12">
        <v>7177.9281000000001</v>
      </c>
      <c r="E571" s="1">
        <v>0.60131759200000001</v>
      </c>
      <c r="F571">
        <v>23</v>
      </c>
      <c r="G571">
        <v>2875701</v>
      </c>
      <c r="H571">
        <v>969</v>
      </c>
      <c r="I571" s="1">
        <f t="shared" si="8"/>
        <v>0.33696131830117249</v>
      </c>
      <c r="J571" t="b">
        <f>ISERROR(VLOOKUP(A571,[1]tazToInclude!$A$2:$A$896,1,0))</f>
        <v>1</v>
      </c>
    </row>
    <row r="572" spans="1:10" x14ac:dyDescent="0.25">
      <c r="A572">
        <v>575</v>
      </c>
      <c r="B572" s="12">
        <v>34</v>
      </c>
      <c r="C572" s="12">
        <v>17979</v>
      </c>
      <c r="D572" s="12">
        <v>10789.639300000001</v>
      </c>
      <c r="E572" s="1">
        <v>0.60012455099999995</v>
      </c>
      <c r="F572">
        <v>34</v>
      </c>
      <c r="G572">
        <v>4420286</v>
      </c>
      <c r="H572">
        <v>1157</v>
      </c>
      <c r="I572" s="1">
        <f t="shared" si="8"/>
        <v>0.26174776926198895</v>
      </c>
      <c r="J572" t="b">
        <f>ISERROR(VLOOKUP(A572,[1]tazToInclude!$A$2:$A$896,1,0))</f>
        <v>0</v>
      </c>
    </row>
    <row r="573" spans="1:10" x14ac:dyDescent="0.25">
      <c r="A573">
        <v>576</v>
      </c>
      <c r="B573" s="12">
        <v>16</v>
      </c>
      <c r="C573" s="12">
        <v>3297</v>
      </c>
      <c r="D573" s="12">
        <v>2487.0974999999999</v>
      </c>
      <c r="E573" s="1">
        <v>0.754351683</v>
      </c>
      <c r="F573">
        <v>16</v>
      </c>
      <c r="G573">
        <v>728920</v>
      </c>
      <c r="H573">
        <v>985</v>
      </c>
      <c r="I573" s="1">
        <f t="shared" si="8"/>
        <v>1.3513142731712671</v>
      </c>
      <c r="J573" t="b">
        <f>ISERROR(VLOOKUP(A573,[1]tazToInclude!$A$2:$A$896,1,0))</f>
        <v>0</v>
      </c>
    </row>
    <row r="574" spans="1:10" x14ac:dyDescent="0.25">
      <c r="A574">
        <v>577</v>
      </c>
      <c r="B574" s="12">
        <v>15</v>
      </c>
      <c r="C574" s="12">
        <v>3630</v>
      </c>
      <c r="D574" s="12">
        <v>2695.1601999999998</v>
      </c>
      <c r="E574" s="1">
        <v>0.74246837499999996</v>
      </c>
      <c r="F574">
        <v>15</v>
      </c>
      <c r="G574">
        <v>746670</v>
      </c>
      <c r="H574">
        <v>252</v>
      </c>
      <c r="I574" s="1">
        <f t="shared" si="8"/>
        <v>0.33749849331029774</v>
      </c>
      <c r="J574" t="b">
        <f>ISERROR(VLOOKUP(A574,[1]tazToInclude!$A$2:$A$896,1,0))</f>
        <v>0</v>
      </c>
    </row>
    <row r="575" spans="1:10" x14ac:dyDescent="0.25">
      <c r="A575">
        <v>578</v>
      </c>
      <c r="B575" s="12">
        <v>42</v>
      </c>
      <c r="C575" s="12">
        <v>22017</v>
      </c>
      <c r="D575" s="12">
        <v>14350.6037</v>
      </c>
      <c r="E575" s="1">
        <v>0.65179650700000002</v>
      </c>
      <c r="F575">
        <v>42</v>
      </c>
      <c r="G575">
        <v>14550332</v>
      </c>
      <c r="H575">
        <v>1116</v>
      </c>
      <c r="I575" s="1">
        <f t="shared" si="8"/>
        <v>7.6699280813661161E-2</v>
      </c>
      <c r="J575" t="b">
        <f>ISERROR(VLOOKUP(A575,[1]tazToInclude!$A$2:$A$896,1,0))</f>
        <v>0</v>
      </c>
    </row>
    <row r="576" spans="1:10" x14ac:dyDescent="0.25">
      <c r="A576">
        <v>579</v>
      </c>
      <c r="B576" s="12">
        <v>38</v>
      </c>
      <c r="C576" s="12">
        <v>18904</v>
      </c>
      <c r="D576" s="12">
        <v>11843.977199999999</v>
      </c>
      <c r="E576" s="1">
        <v>0.62653286100000005</v>
      </c>
      <c r="F576">
        <v>38</v>
      </c>
      <c r="G576">
        <v>13631521</v>
      </c>
      <c r="H576">
        <v>963</v>
      </c>
      <c r="I576" s="1">
        <f t="shared" si="8"/>
        <v>7.0645087954601685E-2</v>
      </c>
      <c r="J576" t="b">
        <f>ISERROR(VLOOKUP(A576,[1]tazToInclude!$A$2:$A$896,1,0))</f>
        <v>0</v>
      </c>
    </row>
    <row r="577" spans="1:10" x14ac:dyDescent="0.25">
      <c r="A577">
        <v>580</v>
      </c>
      <c r="B577" s="12">
        <v>9</v>
      </c>
      <c r="C577" s="12">
        <v>1826</v>
      </c>
      <c r="D577" s="12">
        <v>1542.4241</v>
      </c>
      <c r="E577" s="1">
        <v>0.84470104099999999</v>
      </c>
      <c r="F577">
        <v>9</v>
      </c>
      <c r="G577">
        <v>370454</v>
      </c>
      <c r="H577">
        <v>952</v>
      </c>
      <c r="I577" s="1">
        <f t="shared" si="8"/>
        <v>2.5698197347039038</v>
      </c>
      <c r="J577" t="b">
        <f>ISERROR(VLOOKUP(A577,[1]tazToInclude!$A$2:$A$896,1,0))</f>
        <v>1</v>
      </c>
    </row>
    <row r="578" spans="1:10" x14ac:dyDescent="0.25">
      <c r="A578">
        <v>581</v>
      </c>
      <c r="B578" s="12">
        <v>13</v>
      </c>
      <c r="C578" s="12">
        <v>1799</v>
      </c>
      <c r="D578" s="12">
        <v>1241.6919</v>
      </c>
      <c r="E578" s="1">
        <v>0.69021228499999998</v>
      </c>
      <c r="F578">
        <v>13</v>
      </c>
      <c r="G578">
        <v>505172</v>
      </c>
      <c r="H578">
        <v>222</v>
      </c>
      <c r="I578" s="1">
        <f t="shared" si="8"/>
        <v>0.43945428487722993</v>
      </c>
      <c r="J578" t="b">
        <f>ISERROR(VLOOKUP(A578,[1]tazToInclude!$A$2:$A$896,1,0))</f>
        <v>1</v>
      </c>
    </row>
    <row r="579" spans="1:10" x14ac:dyDescent="0.25">
      <c r="A579">
        <v>582</v>
      </c>
      <c r="B579" s="12">
        <v>15</v>
      </c>
      <c r="C579" s="12">
        <v>3365</v>
      </c>
      <c r="D579" s="12">
        <v>2281.2813999999998</v>
      </c>
      <c r="E579" s="1">
        <v>0.67794395200000002</v>
      </c>
      <c r="F579">
        <v>15</v>
      </c>
      <c r="G579">
        <v>947184</v>
      </c>
      <c r="H579">
        <v>297</v>
      </c>
      <c r="I579" s="1">
        <f t="shared" ref="I579:I642" si="9">IFERROR(H579*1000/G579,1.7)</f>
        <v>0.31356103988243045</v>
      </c>
      <c r="J579" t="b">
        <f>ISERROR(VLOOKUP(A579,[1]tazToInclude!$A$2:$A$896,1,0))</f>
        <v>1</v>
      </c>
    </row>
    <row r="580" spans="1:10" x14ac:dyDescent="0.25">
      <c r="A580">
        <v>583</v>
      </c>
      <c r="B580" s="12">
        <v>13</v>
      </c>
      <c r="C580" s="12">
        <v>2951</v>
      </c>
      <c r="D580" s="12">
        <v>2009.8284000000001</v>
      </c>
      <c r="E580" s="1">
        <v>0.68106689300000001</v>
      </c>
      <c r="F580">
        <v>13</v>
      </c>
      <c r="G580">
        <v>794169</v>
      </c>
      <c r="H580">
        <v>1040</v>
      </c>
      <c r="I580" s="1">
        <f t="shared" si="9"/>
        <v>1.3095449457231396</v>
      </c>
      <c r="J580" t="b">
        <f>ISERROR(VLOOKUP(A580,[1]tazToInclude!$A$2:$A$896,1,0))</f>
        <v>1</v>
      </c>
    </row>
    <row r="581" spans="1:10" x14ac:dyDescent="0.25">
      <c r="A581">
        <v>584</v>
      </c>
      <c r="B581" s="12">
        <v>17</v>
      </c>
      <c r="C581" s="12">
        <v>6259</v>
      </c>
      <c r="D581" s="12">
        <v>3972.2620000000002</v>
      </c>
      <c r="E581" s="1">
        <v>0.634648027</v>
      </c>
      <c r="F581">
        <v>17</v>
      </c>
      <c r="G581">
        <v>1269683</v>
      </c>
      <c r="H581">
        <v>1022</v>
      </c>
      <c r="I581" s="1">
        <f t="shared" si="9"/>
        <v>0.80492532388005511</v>
      </c>
      <c r="J581" t="b">
        <f>ISERROR(VLOOKUP(A581,[1]tazToInclude!$A$2:$A$896,1,0))</f>
        <v>1</v>
      </c>
    </row>
    <row r="582" spans="1:10" x14ac:dyDescent="0.25">
      <c r="A582">
        <v>585</v>
      </c>
      <c r="B582" s="12">
        <v>10</v>
      </c>
      <c r="C582" s="12">
        <v>3106</v>
      </c>
      <c r="D582" s="12">
        <v>1888.4736</v>
      </c>
      <c r="E582" s="1">
        <v>0.60800824200000003</v>
      </c>
      <c r="F582">
        <v>10</v>
      </c>
      <c r="G582">
        <v>1325893</v>
      </c>
      <c r="H582">
        <v>857</v>
      </c>
      <c r="I582" s="1">
        <f t="shared" si="9"/>
        <v>0.64635683271576216</v>
      </c>
      <c r="J582" t="b">
        <f>ISERROR(VLOOKUP(A582,[1]tazToInclude!$A$2:$A$896,1,0))</f>
        <v>1</v>
      </c>
    </row>
    <row r="583" spans="1:10" x14ac:dyDescent="0.25">
      <c r="A583">
        <v>586</v>
      </c>
      <c r="B583" s="12">
        <v>18</v>
      </c>
      <c r="C583" s="12">
        <v>5137</v>
      </c>
      <c r="D583" s="12">
        <v>3418.7613000000001</v>
      </c>
      <c r="E583" s="1">
        <v>0.66551709199999998</v>
      </c>
      <c r="F583">
        <v>18</v>
      </c>
      <c r="G583">
        <v>1449691</v>
      </c>
      <c r="H583">
        <v>1787</v>
      </c>
      <c r="I583" s="1">
        <f t="shared" si="9"/>
        <v>1.2326764807120967</v>
      </c>
      <c r="J583" t="b">
        <f>ISERROR(VLOOKUP(A583,[1]tazToInclude!$A$2:$A$896,1,0))</f>
        <v>1</v>
      </c>
    </row>
    <row r="584" spans="1:10" x14ac:dyDescent="0.25">
      <c r="A584">
        <v>587</v>
      </c>
      <c r="B584" s="12">
        <v>43</v>
      </c>
      <c r="C584" s="12">
        <v>24503</v>
      </c>
      <c r="D584" s="12">
        <v>16203.396500000001</v>
      </c>
      <c r="E584" s="1">
        <v>0.66128214900000004</v>
      </c>
      <c r="F584">
        <v>43</v>
      </c>
      <c r="G584">
        <v>14300457</v>
      </c>
      <c r="H584">
        <v>1114</v>
      </c>
      <c r="I584" s="1">
        <f t="shared" si="9"/>
        <v>7.7899608383144678E-2</v>
      </c>
      <c r="J584" t="b">
        <f>ISERROR(VLOOKUP(A584,[1]tazToInclude!$A$2:$A$896,1,0))</f>
        <v>0</v>
      </c>
    </row>
    <row r="585" spans="1:10" x14ac:dyDescent="0.25">
      <c r="A585">
        <v>588</v>
      </c>
      <c r="B585" s="12">
        <v>47</v>
      </c>
      <c r="C585" s="12">
        <v>26331</v>
      </c>
      <c r="D585" s="12">
        <v>17067.875700000001</v>
      </c>
      <c r="E585" s="1">
        <v>0.64820461399999996</v>
      </c>
      <c r="F585">
        <v>47</v>
      </c>
      <c r="G585">
        <v>16061165</v>
      </c>
      <c r="H585">
        <v>1206</v>
      </c>
      <c r="I585" s="1">
        <f t="shared" si="9"/>
        <v>7.5087952835301799E-2</v>
      </c>
      <c r="J585" t="b">
        <f>ISERROR(VLOOKUP(A585,[1]tazToInclude!$A$2:$A$896,1,0))</f>
        <v>0</v>
      </c>
    </row>
    <row r="586" spans="1:10" x14ac:dyDescent="0.25">
      <c r="A586">
        <v>589</v>
      </c>
      <c r="B586" s="12">
        <v>42</v>
      </c>
      <c r="C586" s="12">
        <v>16434</v>
      </c>
      <c r="D586" s="12">
        <v>10479.9138</v>
      </c>
      <c r="E586" s="1">
        <v>0.63769707900000006</v>
      </c>
      <c r="F586">
        <v>42</v>
      </c>
      <c r="G586">
        <v>16221701</v>
      </c>
      <c r="H586">
        <v>1328</v>
      </c>
      <c r="I586" s="1">
        <f t="shared" si="9"/>
        <v>8.1865644052988032E-2</v>
      </c>
      <c r="J586" t="b">
        <f>ISERROR(VLOOKUP(A586,[1]tazToInclude!$A$2:$A$896,1,0))</f>
        <v>0</v>
      </c>
    </row>
    <row r="587" spans="1:10" x14ac:dyDescent="0.25">
      <c r="A587">
        <v>590</v>
      </c>
      <c r="B587" s="12">
        <v>36</v>
      </c>
      <c r="C587" s="12">
        <v>15792</v>
      </c>
      <c r="D587" s="12">
        <v>10464.5766</v>
      </c>
      <c r="E587" s="1">
        <v>0.66265049399999998</v>
      </c>
      <c r="F587">
        <v>36</v>
      </c>
      <c r="G587">
        <v>15370026</v>
      </c>
      <c r="H587">
        <v>981</v>
      </c>
      <c r="I587" s="1">
        <f t="shared" si="9"/>
        <v>6.3825526384926085E-2</v>
      </c>
      <c r="J587" t="b">
        <f>ISERROR(VLOOKUP(A587,[1]tazToInclude!$A$2:$A$896,1,0))</f>
        <v>0</v>
      </c>
    </row>
    <row r="588" spans="1:10" x14ac:dyDescent="0.25">
      <c r="A588">
        <v>591</v>
      </c>
      <c r="B588" s="12">
        <v>47</v>
      </c>
      <c r="C588" s="12">
        <v>23121</v>
      </c>
      <c r="D588" s="12">
        <v>14769.641600000001</v>
      </c>
      <c r="E588" s="1">
        <v>0.63879769900000005</v>
      </c>
      <c r="F588">
        <v>47</v>
      </c>
      <c r="G588">
        <v>17849575</v>
      </c>
      <c r="H588">
        <v>1516</v>
      </c>
      <c r="I588" s="1">
        <f t="shared" si="9"/>
        <v>8.4931994179133122E-2</v>
      </c>
      <c r="J588" t="b">
        <f>ISERROR(VLOOKUP(A588,[1]tazToInclude!$A$2:$A$896,1,0))</f>
        <v>0</v>
      </c>
    </row>
    <row r="589" spans="1:10" x14ac:dyDescent="0.25">
      <c r="A589">
        <v>592</v>
      </c>
      <c r="B589" s="12">
        <v>33</v>
      </c>
      <c r="C589" s="12">
        <v>16161</v>
      </c>
      <c r="D589" s="12">
        <v>10189.2441</v>
      </c>
      <c r="E589" s="1">
        <v>0.63048351599999997</v>
      </c>
      <c r="F589">
        <v>33</v>
      </c>
      <c r="G589">
        <v>13790546</v>
      </c>
      <c r="H589">
        <v>586</v>
      </c>
      <c r="I589" s="1">
        <f t="shared" si="9"/>
        <v>4.2492878817125879E-2</v>
      </c>
      <c r="J589" t="b">
        <f>ISERROR(VLOOKUP(A589,[1]tazToInclude!$A$2:$A$896,1,0))</f>
        <v>0</v>
      </c>
    </row>
    <row r="590" spans="1:10" x14ac:dyDescent="0.25">
      <c r="A590">
        <v>593</v>
      </c>
      <c r="B590" s="12">
        <v>21</v>
      </c>
      <c r="C590" s="12">
        <v>5768</v>
      </c>
      <c r="D590" s="12">
        <v>3706.6064999999999</v>
      </c>
      <c r="E590" s="1">
        <v>0.64261555100000001</v>
      </c>
      <c r="F590">
        <v>21</v>
      </c>
      <c r="G590">
        <v>1414077</v>
      </c>
      <c r="H590">
        <v>547</v>
      </c>
      <c r="I590" s="1">
        <f t="shared" si="9"/>
        <v>0.38682476272508498</v>
      </c>
      <c r="J590" t="b">
        <f>ISERROR(VLOOKUP(A590,[1]tazToInclude!$A$2:$A$896,1,0))</f>
        <v>0</v>
      </c>
    </row>
    <row r="591" spans="1:10" x14ac:dyDescent="0.25">
      <c r="A591">
        <v>594</v>
      </c>
      <c r="B591" s="12">
        <v>22</v>
      </c>
      <c r="C591" s="12">
        <v>6400</v>
      </c>
      <c r="D591" s="12">
        <v>4083.2402999999999</v>
      </c>
      <c r="E591" s="1">
        <v>0.638006297</v>
      </c>
      <c r="F591">
        <v>22</v>
      </c>
      <c r="G591">
        <v>1662294</v>
      </c>
      <c r="H591">
        <v>463</v>
      </c>
      <c r="I591" s="1">
        <f t="shared" si="9"/>
        <v>0.27853075328431676</v>
      </c>
      <c r="J591" t="b">
        <f>ISERROR(VLOOKUP(A591,[1]tazToInclude!$A$2:$A$896,1,0))</f>
        <v>0</v>
      </c>
    </row>
    <row r="592" spans="1:10" x14ac:dyDescent="0.25">
      <c r="A592">
        <v>595</v>
      </c>
      <c r="B592" s="12">
        <v>43</v>
      </c>
      <c r="C592" s="12">
        <v>15603</v>
      </c>
      <c r="D592" s="12">
        <v>10067.752399999999</v>
      </c>
      <c r="E592" s="1">
        <v>0.64524465799999997</v>
      </c>
      <c r="F592">
        <v>43</v>
      </c>
      <c r="G592">
        <v>18167489</v>
      </c>
      <c r="H592">
        <v>1802</v>
      </c>
      <c r="I592" s="1">
        <f t="shared" si="9"/>
        <v>9.9188170693264216E-2</v>
      </c>
      <c r="J592" t="b">
        <f>ISERROR(VLOOKUP(A592,[1]tazToInclude!$A$2:$A$896,1,0))</f>
        <v>0</v>
      </c>
    </row>
    <row r="593" spans="1:10" x14ac:dyDescent="0.25">
      <c r="A593">
        <v>596</v>
      </c>
      <c r="B593" s="12">
        <v>48</v>
      </c>
      <c r="C593" s="12">
        <v>19043</v>
      </c>
      <c r="D593" s="12">
        <v>12561.6911</v>
      </c>
      <c r="E593" s="1">
        <v>0.65964874799999995</v>
      </c>
      <c r="F593">
        <v>48</v>
      </c>
      <c r="G593">
        <v>19763065</v>
      </c>
      <c r="H593">
        <v>2172</v>
      </c>
      <c r="I593" s="1">
        <f t="shared" si="9"/>
        <v>0.10990198129692939</v>
      </c>
      <c r="J593" t="b">
        <f>ISERROR(VLOOKUP(A593,[1]tazToInclude!$A$2:$A$896,1,0))</f>
        <v>0</v>
      </c>
    </row>
    <row r="594" spans="1:10" x14ac:dyDescent="0.25">
      <c r="A594">
        <v>597</v>
      </c>
      <c r="B594" s="12">
        <v>42</v>
      </c>
      <c r="C594" s="12">
        <v>13333</v>
      </c>
      <c r="D594" s="12">
        <v>9349.0627999999997</v>
      </c>
      <c r="E594" s="1">
        <v>0.70119724000000005</v>
      </c>
      <c r="F594">
        <v>42</v>
      </c>
      <c r="G594">
        <v>17993700</v>
      </c>
      <c r="H594">
        <v>1697</v>
      </c>
      <c r="I594" s="1">
        <f t="shared" si="9"/>
        <v>9.4310786553071346E-2</v>
      </c>
      <c r="J594" t="b">
        <f>ISERROR(VLOOKUP(A594,[1]tazToInclude!$A$2:$A$896,1,0))</f>
        <v>0</v>
      </c>
    </row>
    <row r="595" spans="1:10" x14ac:dyDescent="0.25">
      <c r="A595">
        <v>598</v>
      </c>
      <c r="B595" s="12">
        <v>42</v>
      </c>
      <c r="C595" s="12">
        <v>14411</v>
      </c>
      <c r="D595" s="12">
        <v>10705.1648</v>
      </c>
      <c r="E595" s="1">
        <v>0.74284676999999999</v>
      </c>
      <c r="F595">
        <v>42</v>
      </c>
      <c r="G595">
        <v>17592852</v>
      </c>
      <c r="H595">
        <v>1975</v>
      </c>
      <c r="I595" s="1">
        <f t="shared" si="9"/>
        <v>0.11226150256933895</v>
      </c>
      <c r="J595" t="b">
        <f>ISERROR(VLOOKUP(A595,[1]tazToInclude!$A$2:$A$896,1,0))</f>
        <v>0</v>
      </c>
    </row>
    <row r="596" spans="1:10" x14ac:dyDescent="0.25">
      <c r="A596">
        <v>599</v>
      </c>
      <c r="B596" s="12">
        <v>38</v>
      </c>
      <c r="C596" s="12">
        <v>8839</v>
      </c>
      <c r="D596" s="12">
        <v>6691.3362999999999</v>
      </c>
      <c r="E596" s="1">
        <v>0.75702413199999996</v>
      </c>
      <c r="F596">
        <v>38</v>
      </c>
      <c r="G596">
        <v>15462452</v>
      </c>
      <c r="H596">
        <v>1597</v>
      </c>
      <c r="I596" s="1">
        <f t="shared" si="9"/>
        <v>0.10328245481376434</v>
      </c>
      <c r="J596" t="b">
        <f>ISERROR(VLOOKUP(A596,[1]tazToInclude!$A$2:$A$896,1,0))</f>
        <v>0</v>
      </c>
    </row>
    <row r="597" spans="1:10" x14ac:dyDescent="0.25">
      <c r="A597">
        <v>600</v>
      </c>
      <c r="B597" s="12">
        <v>41</v>
      </c>
      <c r="C597" s="12">
        <v>13310</v>
      </c>
      <c r="D597" s="12">
        <v>10054.0753</v>
      </c>
      <c r="E597" s="1">
        <v>0.75537755799999995</v>
      </c>
      <c r="F597">
        <v>41</v>
      </c>
      <c r="G597">
        <v>14716723</v>
      </c>
      <c r="H597">
        <v>2978</v>
      </c>
      <c r="I597" s="1">
        <f t="shared" si="9"/>
        <v>0.20235483130313725</v>
      </c>
      <c r="J597" t="b">
        <f>ISERROR(VLOOKUP(A597,[1]tazToInclude!$A$2:$A$896,1,0))</f>
        <v>0</v>
      </c>
    </row>
    <row r="598" spans="1:10" x14ac:dyDescent="0.25">
      <c r="A598">
        <v>601</v>
      </c>
      <c r="B598" s="12">
        <v>44</v>
      </c>
      <c r="C598" s="12">
        <v>14086</v>
      </c>
      <c r="D598" s="12">
        <v>11332.240100000001</v>
      </c>
      <c r="E598" s="1">
        <v>0.80450376999999995</v>
      </c>
      <c r="F598">
        <v>44</v>
      </c>
      <c r="G598">
        <v>16631136</v>
      </c>
      <c r="H598">
        <v>4613</v>
      </c>
      <c r="I598" s="1">
        <f t="shared" si="9"/>
        <v>0.27737131125618841</v>
      </c>
      <c r="J598" t="b">
        <f>ISERROR(VLOOKUP(A598,[1]tazToInclude!$A$2:$A$896,1,0))</f>
        <v>0</v>
      </c>
    </row>
    <row r="599" spans="1:10" x14ac:dyDescent="0.25">
      <c r="A599">
        <v>602</v>
      </c>
      <c r="B599" s="12">
        <v>33</v>
      </c>
      <c r="C599" s="12">
        <v>8446</v>
      </c>
      <c r="D599" s="12">
        <v>6655.7021999999997</v>
      </c>
      <c r="E599" s="1">
        <v>0.78803009700000004</v>
      </c>
      <c r="F599">
        <v>33</v>
      </c>
      <c r="G599">
        <v>12707673</v>
      </c>
      <c r="H599">
        <v>3164</v>
      </c>
      <c r="I599" s="1">
        <f t="shared" si="9"/>
        <v>0.2489834291455249</v>
      </c>
      <c r="J599" t="b">
        <f>ISERROR(VLOOKUP(A599,[1]tazToInclude!$A$2:$A$896,1,0))</f>
        <v>0</v>
      </c>
    </row>
    <row r="600" spans="1:10" x14ac:dyDescent="0.25">
      <c r="A600">
        <v>603</v>
      </c>
      <c r="B600" s="12">
        <v>44</v>
      </c>
      <c r="C600" s="12">
        <v>13574</v>
      </c>
      <c r="D600" s="12">
        <v>9963.5193999999992</v>
      </c>
      <c r="E600" s="1">
        <v>0.73401498499999995</v>
      </c>
      <c r="F600">
        <v>44</v>
      </c>
      <c r="G600">
        <v>17041929</v>
      </c>
      <c r="H600">
        <v>2849</v>
      </c>
      <c r="I600" s="1">
        <f t="shared" si="9"/>
        <v>0.16717591066128723</v>
      </c>
      <c r="J600" t="b">
        <f>ISERROR(VLOOKUP(A600,[1]tazToInclude!$A$2:$A$896,1,0))</f>
        <v>0</v>
      </c>
    </row>
    <row r="601" spans="1:10" x14ac:dyDescent="0.25">
      <c r="A601">
        <v>604</v>
      </c>
      <c r="B601" s="12">
        <v>38</v>
      </c>
      <c r="C601" s="12">
        <v>9913</v>
      </c>
      <c r="D601" s="12">
        <v>7499.7929000000004</v>
      </c>
      <c r="E601" s="1">
        <v>0.75656137400000001</v>
      </c>
      <c r="F601">
        <v>38</v>
      </c>
      <c r="G601">
        <v>14476978</v>
      </c>
      <c r="H601">
        <v>2590</v>
      </c>
      <c r="I601" s="1">
        <f t="shared" si="9"/>
        <v>0.17890474103089746</v>
      </c>
      <c r="J601" t="b">
        <f>ISERROR(VLOOKUP(A601,[1]tazToInclude!$A$2:$A$896,1,0))</f>
        <v>0</v>
      </c>
    </row>
    <row r="602" spans="1:10" x14ac:dyDescent="0.25">
      <c r="A602">
        <v>605</v>
      </c>
      <c r="B602" s="12">
        <v>34</v>
      </c>
      <c r="C602" s="12">
        <v>7184</v>
      </c>
      <c r="D602" s="12">
        <v>5798.4102000000003</v>
      </c>
      <c r="E602" s="1">
        <v>0.80712836899999996</v>
      </c>
      <c r="F602">
        <v>34</v>
      </c>
      <c r="G602">
        <v>12154336</v>
      </c>
      <c r="H602">
        <v>2994</v>
      </c>
      <c r="I602" s="1">
        <f t="shared" si="9"/>
        <v>0.24633184404314643</v>
      </c>
      <c r="J602" t="b">
        <f>ISERROR(VLOOKUP(A602,[1]tazToInclude!$A$2:$A$896,1,0))</f>
        <v>0</v>
      </c>
    </row>
    <row r="603" spans="1:10" x14ac:dyDescent="0.25">
      <c r="A603">
        <v>606</v>
      </c>
      <c r="B603" s="12">
        <v>22</v>
      </c>
      <c r="C603" s="12">
        <v>6380</v>
      </c>
      <c r="D603" s="12">
        <v>4409.0762999999997</v>
      </c>
      <c r="E603" s="1">
        <v>0.69107779000000003</v>
      </c>
      <c r="F603">
        <v>22</v>
      </c>
      <c r="G603">
        <v>5688616</v>
      </c>
      <c r="H603">
        <v>379</v>
      </c>
      <c r="I603" s="1">
        <f t="shared" si="9"/>
        <v>6.6624289633893372E-2</v>
      </c>
      <c r="J603" t="b">
        <f>ISERROR(VLOOKUP(A603,[1]tazToInclude!$A$2:$A$896,1,0))</f>
        <v>0</v>
      </c>
    </row>
    <row r="604" spans="1:10" x14ac:dyDescent="0.25">
      <c r="A604">
        <v>607</v>
      </c>
      <c r="B604" s="12">
        <v>23</v>
      </c>
      <c r="C604" s="12">
        <v>6500</v>
      </c>
      <c r="D604" s="12">
        <v>4544.1795000000002</v>
      </c>
      <c r="E604" s="1">
        <v>0.69910453800000005</v>
      </c>
      <c r="F604">
        <v>23</v>
      </c>
      <c r="G604">
        <v>6944853</v>
      </c>
      <c r="H604">
        <v>400</v>
      </c>
      <c r="I604" s="1">
        <f t="shared" si="9"/>
        <v>5.7596611476153636E-2</v>
      </c>
      <c r="J604" t="b">
        <f>ISERROR(VLOOKUP(A604,[1]tazToInclude!$A$2:$A$896,1,0))</f>
        <v>0</v>
      </c>
    </row>
    <row r="605" spans="1:10" x14ac:dyDescent="0.25">
      <c r="A605">
        <v>608</v>
      </c>
      <c r="B605" s="12">
        <v>53</v>
      </c>
      <c r="C605" s="12">
        <v>30857</v>
      </c>
      <c r="D605" s="12">
        <v>17518.209500000001</v>
      </c>
      <c r="E605" s="1">
        <v>0.56772238100000005</v>
      </c>
      <c r="F605">
        <v>53</v>
      </c>
      <c r="G605">
        <v>19525268</v>
      </c>
      <c r="H605">
        <v>2078</v>
      </c>
      <c r="I605" s="1">
        <f t="shared" si="9"/>
        <v>0.10642619604504276</v>
      </c>
      <c r="J605" t="b">
        <f>ISERROR(VLOOKUP(A605,[1]tazToInclude!$A$2:$A$896,1,0))</f>
        <v>0</v>
      </c>
    </row>
    <row r="606" spans="1:10" x14ac:dyDescent="0.25">
      <c r="A606">
        <v>609</v>
      </c>
      <c r="B606" s="12">
        <v>52</v>
      </c>
      <c r="C606" s="12">
        <v>24904</v>
      </c>
      <c r="D606" s="12">
        <v>15007.137000000001</v>
      </c>
      <c r="E606" s="1">
        <v>0.60259946200000003</v>
      </c>
      <c r="F606">
        <v>52</v>
      </c>
      <c r="G606">
        <v>20867596</v>
      </c>
      <c r="H606">
        <v>2014</v>
      </c>
      <c r="I606" s="1">
        <f t="shared" si="9"/>
        <v>9.651327349829851E-2</v>
      </c>
      <c r="J606" t="b">
        <f>ISERROR(VLOOKUP(A606,[1]tazToInclude!$A$2:$A$896,1,0))</f>
        <v>0</v>
      </c>
    </row>
    <row r="607" spans="1:10" x14ac:dyDescent="0.25">
      <c r="A607">
        <v>610</v>
      </c>
      <c r="B607" s="12">
        <v>32</v>
      </c>
      <c r="C607" s="12">
        <v>20246</v>
      </c>
      <c r="D607" s="12">
        <v>13216.870999999999</v>
      </c>
      <c r="E607" s="1">
        <v>0.65281393899999995</v>
      </c>
      <c r="F607">
        <v>32</v>
      </c>
      <c r="G607">
        <v>3877729</v>
      </c>
      <c r="H607">
        <v>536</v>
      </c>
      <c r="I607" s="1">
        <f t="shared" si="9"/>
        <v>0.13822523440910905</v>
      </c>
      <c r="J607" t="b">
        <f>ISERROR(VLOOKUP(A607,[1]tazToInclude!$A$2:$A$896,1,0))</f>
        <v>0</v>
      </c>
    </row>
    <row r="608" spans="1:10" x14ac:dyDescent="0.25">
      <c r="A608">
        <v>611</v>
      </c>
      <c r="B608" s="12">
        <v>37</v>
      </c>
      <c r="C608" s="12">
        <v>21663</v>
      </c>
      <c r="D608" s="12">
        <v>13185.7173</v>
      </c>
      <c r="E608" s="1">
        <v>0.60867457400000002</v>
      </c>
      <c r="F608">
        <v>37</v>
      </c>
      <c r="G608">
        <v>6013883</v>
      </c>
      <c r="H608">
        <v>1163</v>
      </c>
      <c r="I608" s="1">
        <f t="shared" si="9"/>
        <v>0.19338587065960544</v>
      </c>
      <c r="J608" t="b">
        <f>ISERROR(VLOOKUP(A608,[1]tazToInclude!$A$2:$A$896,1,0))</f>
        <v>0</v>
      </c>
    </row>
    <row r="609" spans="1:10" x14ac:dyDescent="0.25">
      <c r="A609">
        <v>612</v>
      </c>
      <c r="B609" s="12">
        <v>24</v>
      </c>
      <c r="C609" s="12">
        <v>8456</v>
      </c>
      <c r="D609" s="12">
        <v>5678.7344999999996</v>
      </c>
      <c r="E609" s="1">
        <v>0.67156273700000002</v>
      </c>
      <c r="F609">
        <v>24</v>
      </c>
      <c r="G609">
        <v>1977007</v>
      </c>
      <c r="H609">
        <v>637</v>
      </c>
      <c r="I609" s="1">
        <f t="shared" si="9"/>
        <v>0.32220422082471128</v>
      </c>
      <c r="J609" t="b">
        <f>ISERROR(VLOOKUP(A609,[1]tazToInclude!$A$2:$A$896,1,0))</f>
        <v>0</v>
      </c>
    </row>
    <row r="610" spans="1:10" x14ac:dyDescent="0.25">
      <c r="A610">
        <v>613</v>
      </c>
      <c r="B610" s="12">
        <v>27</v>
      </c>
      <c r="C610" s="12">
        <v>8638</v>
      </c>
      <c r="D610" s="12">
        <v>5686.5288</v>
      </c>
      <c r="E610" s="1">
        <v>0.658315443</v>
      </c>
      <c r="F610">
        <v>27</v>
      </c>
      <c r="G610">
        <v>2281485</v>
      </c>
      <c r="H610">
        <v>549</v>
      </c>
      <c r="I610" s="1">
        <f t="shared" si="9"/>
        <v>0.24063274577742128</v>
      </c>
      <c r="J610" t="b">
        <f>ISERROR(VLOOKUP(A610,[1]tazToInclude!$A$2:$A$896,1,0))</f>
        <v>0</v>
      </c>
    </row>
    <row r="611" spans="1:10" x14ac:dyDescent="0.25">
      <c r="A611">
        <v>614</v>
      </c>
      <c r="B611" s="12">
        <v>25</v>
      </c>
      <c r="C611" s="12">
        <v>10260</v>
      </c>
      <c r="D611" s="12">
        <v>6527.4281000000001</v>
      </c>
      <c r="E611" s="1">
        <v>0.63620156900000002</v>
      </c>
      <c r="F611">
        <v>25</v>
      </c>
      <c r="G611">
        <v>3608760</v>
      </c>
      <c r="H611">
        <v>1543</v>
      </c>
      <c r="I611" s="1">
        <f t="shared" si="9"/>
        <v>0.42757068910096541</v>
      </c>
      <c r="J611" t="b">
        <f>ISERROR(VLOOKUP(A611,[1]tazToInclude!$A$2:$A$896,1,0))</f>
        <v>0</v>
      </c>
    </row>
    <row r="612" spans="1:10" x14ac:dyDescent="0.25">
      <c r="A612">
        <v>615</v>
      </c>
      <c r="B612" s="12">
        <v>25</v>
      </c>
      <c r="C612" s="12">
        <v>12070</v>
      </c>
      <c r="D612" s="12">
        <v>7465.6360000000004</v>
      </c>
      <c r="E612" s="1">
        <v>0.61852825199999995</v>
      </c>
      <c r="F612">
        <v>25</v>
      </c>
      <c r="G612">
        <v>3632350</v>
      </c>
      <c r="H612">
        <v>1425</v>
      </c>
      <c r="I612" s="1">
        <f t="shared" si="9"/>
        <v>0.39230800996599996</v>
      </c>
      <c r="J612" t="b">
        <f>ISERROR(VLOOKUP(A612,[1]tazToInclude!$A$2:$A$896,1,0))</f>
        <v>0</v>
      </c>
    </row>
    <row r="613" spans="1:10" x14ac:dyDescent="0.25">
      <c r="A613">
        <v>616</v>
      </c>
      <c r="B613" s="12">
        <v>28</v>
      </c>
      <c r="C613" s="12">
        <v>9289</v>
      </c>
      <c r="D613" s="12">
        <v>6329.0479999999998</v>
      </c>
      <c r="E613" s="1">
        <v>0.68134869200000003</v>
      </c>
      <c r="F613">
        <v>28</v>
      </c>
      <c r="G613">
        <v>2481158</v>
      </c>
      <c r="H613">
        <v>898</v>
      </c>
      <c r="I613" s="1">
        <f t="shared" si="9"/>
        <v>0.36192777727174164</v>
      </c>
      <c r="J613" t="b">
        <f>ISERROR(VLOOKUP(A613,[1]tazToInclude!$A$2:$A$896,1,0))</f>
        <v>0</v>
      </c>
    </row>
    <row r="614" spans="1:10" x14ac:dyDescent="0.25">
      <c r="A614">
        <v>617</v>
      </c>
      <c r="B614" s="12">
        <v>28</v>
      </c>
      <c r="C614" s="12">
        <v>10247</v>
      </c>
      <c r="D614" s="12">
        <v>6912.6410999999998</v>
      </c>
      <c r="E614" s="1">
        <v>0.67460145400000004</v>
      </c>
      <c r="F614">
        <v>28</v>
      </c>
      <c r="G614">
        <v>2546102</v>
      </c>
      <c r="H614">
        <v>744</v>
      </c>
      <c r="I614" s="1">
        <f t="shared" si="9"/>
        <v>0.2922113882318933</v>
      </c>
      <c r="J614" t="b">
        <f>ISERROR(VLOOKUP(A614,[1]tazToInclude!$A$2:$A$896,1,0))</f>
        <v>0</v>
      </c>
    </row>
    <row r="615" spans="1:10" x14ac:dyDescent="0.25">
      <c r="A615">
        <v>618</v>
      </c>
      <c r="B615" s="12">
        <v>52</v>
      </c>
      <c r="C615" s="12">
        <v>35815</v>
      </c>
      <c r="D615" s="12">
        <v>21326.315999999999</v>
      </c>
      <c r="E615" s="1">
        <v>0.59545765699999997</v>
      </c>
      <c r="F615">
        <v>52</v>
      </c>
      <c r="G615">
        <v>19098098</v>
      </c>
      <c r="H615">
        <v>1910</v>
      </c>
      <c r="I615" s="1">
        <f t="shared" si="9"/>
        <v>0.10000995910692259</v>
      </c>
      <c r="J615" t="b">
        <f>ISERROR(VLOOKUP(A615,[1]tazToInclude!$A$2:$A$896,1,0))</f>
        <v>0</v>
      </c>
    </row>
    <row r="616" spans="1:10" x14ac:dyDescent="0.25">
      <c r="A616">
        <v>619</v>
      </c>
      <c r="B616" s="12">
        <v>48</v>
      </c>
      <c r="C616" s="12">
        <v>31159</v>
      </c>
      <c r="D616" s="12">
        <v>20323.957999999999</v>
      </c>
      <c r="E616" s="1">
        <v>0.65226605500000001</v>
      </c>
      <c r="F616">
        <v>48</v>
      </c>
      <c r="G616">
        <v>16626559</v>
      </c>
      <c r="H616">
        <v>1561</v>
      </c>
      <c r="I616" s="1">
        <f t="shared" si="9"/>
        <v>9.3885932741705605E-2</v>
      </c>
      <c r="J616" t="b">
        <f>ISERROR(VLOOKUP(A616,[1]tazToInclude!$A$2:$A$896,1,0))</f>
        <v>0</v>
      </c>
    </row>
    <row r="617" spans="1:10" x14ac:dyDescent="0.25">
      <c r="A617">
        <v>620</v>
      </c>
      <c r="B617" s="12">
        <v>55</v>
      </c>
      <c r="C617" s="12">
        <v>32580</v>
      </c>
      <c r="D617" s="12">
        <v>16806.833200000001</v>
      </c>
      <c r="E617" s="1">
        <v>0.51586351100000005</v>
      </c>
      <c r="F617">
        <v>55</v>
      </c>
      <c r="G617">
        <v>22166819</v>
      </c>
      <c r="H617">
        <v>3019</v>
      </c>
      <c r="I617" s="1">
        <f t="shared" si="9"/>
        <v>0.13619455276826142</v>
      </c>
      <c r="J617" t="b">
        <f>ISERROR(VLOOKUP(A617,[1]tazToInclude!$A$2:$A$896,1,0))</f>
        <v>0</v>
      </c>
    </row>
    <row r="618" spans="1:10" x14ac:dyDescent="0.25">
      <c r="A618">
        <v>621</v>
      </c>
      <c r="B618" s="12">
        <v>62</v>
      </c>
      <c r="C618" s="12">
        <v>33633</v>
      </c>
      <c r="D618" s="12">
        <v>16879.780699999999</v>
      </c>
      <c r="E618" s="1">
        <v>0.50188150600000003</v>
      </c>
      <c r="F618">
        <v>62</v>
      </c>
      <c r="G618">
        <v>25284901</v>
      </c>
      <c r="H618">
        <v>4886</v>
      </c>
      <c r="I618" s="1">
        <f t="shared" si="9"/>
        <v>0.19323785368983648</v>
      </c>
      <c r="J618" t="b">
        <f>ISERROR(VLOOKUP(A618,[1]tazToInclude!$A$2:$A$896,1,0))</f>
        <v>0</v>
      </c>
    </row>
    <row r="619" spans="1:10" x14ac:dyDescent="0.25">
      <c r="A619">
        <v>622</v>
      </c>
      <c r="B619" s="12">
        <v>51</v>
      </c>
      <c r="C619" s="12">
        <v>25520</v>
      </c>
      <c r="D619" s="12">
        <v>15402.534</v>
      </c>
      <c r="E619" s="1">
        <v>0.603547571</v>
      </c>
      <c r="F619">
        <v>51</v>
      </c>
      <c r="G619">
        <v>20694883</v>
      </c>
      <c r="H619">
        <v>2268</v>
      </c>
      <c r="I619" s="1">
        <f t="shared" si="9"/>
        <v>0.1095923083981678</v>
      </c>
      <c r="J619" t="b">
        <f>ISERROR(VLOOKUP(A619,[1]tazToInclude!$A$2:$A$896,1,0))</f>
        <v>0</v>
      </c>
    </row>
    <row r="620" spans="1:10" x14ac:dyDescent="0.25">
      <c r="A620">
        <v>623</v>
      </c>
      <c r="B620" s="12">
        <v>58</v>
      </c>
      <c r="C620" s="12">
        <v>28694</v>
      </c>
      <c r="D620" s="12">
        <v>16512.731400000001</v>
      </c>
      <c r="E620" s="1">
        <v>0.57547680400000001</v>
      </c>
      <c r="F620">
        <v>58</v>
      </c>
      <c r="G620">
        <v>24705988</v>
      </c>
      <c r="H620">
        <v>3112</v>
      </c>
      <c r="I620" s="1">
        <f t="shared" si="9"/>
        <v>0.12596136612711056</v>
      </c>
      <c r="J620" t="b">
        <f>ISERROR(VLOOKUP(A620,[1]tazToInclude!$A$2:$A$896,1,0))</f>
        <v>0</v>
      </c>
    </row>
    <row r="621" spans="1:10" x14ac:dyDescent="0.25">
      <c r="A621">
        <v>624</v>
      </c>
      <c r="B621" s="12">
        <v>23</v>
      </c>
      <c r="C621" s="12">
        <v>7271</v>
      </c>
      <c r="D621" s="12">
        <v>5279.7581</v>
      </c>
      <c r="E621" s="1">
        <v>0.72613919699999996</v>
      </c>
      <c r="F621">
        <v>23</v>
      </c>
      <c r="G621">
        <v>1540090</v>
      </c>
      <c r="H621">
        <v>974</v>
      </c>
      <c r="I621" s="1">
        <f t="shared" si="9"/>
        <v>0.63243057223928467</v>
      </c>
      <c r="J621" t="b">
        <f>ISERROR(VLOOKUP(A621,[1]tazToInclude!$A$2:$A$896,1,0))</f>
        <v>0</v>
      </c>
    </row>
    <row r="622" spans="1:10" x14ac:dyDescent="0.25">
      <c r="A622">
        <v>625</v>
      </c>
      <c r="B622" s="12">
        <v>22</v>
      </c>
      <c r="C622" s="12">
        <v>6462</v>
      </c>
      <c r="D622" s="12">
        <v>4565.4105</v>
      </c>
      <c r="E622" s="1">
        <v>0.70650116100000004</v>
      </c>
      <c r="F622">
        <v>22</v>
      </c>
      <c r="G622">
        <v>1264076</v>
      </c>
      <c r="H622">
        <v>527</v>
      </c>
      <c r="I622" s="1">
        <f t="shared" si="9"/>
        <v>0.41690531265525171</v>
      </c>
      <c r="J622" t="b">
        <f>ISERROR(VLOOKUP(A622,[1]tazToInclude!$A$2:$A$896,1,0))</f>
        <v>0</v>
      </c>
    </row>
    <row r="623" spans="1:10" x14ac:dyDescent="0.25">
      <c r="A623">
        <v>626</v>
      </c>
      <c r="B623" s="12">
        <v>50</v>
      </c>
      <c r="C623" s="12">
        <v>22580</v>
      </c>
      <c r="D623" s="12">
        <v>14061.747499999999</v>
      </c>
      <c r="E623" s="1">
        <v>0.622752325</v>
      </c>
      <c r="F623">
        <v>50</v>
      </c>
      <c r="G623">
        <v>20291881</v>
      </c>
      <c r="H623">
        <v>2666</v>
      </c>
      <c r="I623" s="1">
        <f t="shared" si="9"/>
        <v>0.13138259582736564</v>
      </c>
      <c r="J623" t="b">
        <f>ISERROR(VLOOKUP(A623,[1]tazToInclude!$A$2:$A$896,1,0))</f>
        <v>0</v>
      </c>
    </row>
    <row r="624" spans="1:10" x14ac:dyDescent="0.25">
      <c r="A624">
        <v>627</v>
      </c>
      <c r="B624" s="12">
        <v>56</v>
      </c>
      <c r="C624" s="12">
        <v>24073</v>
      </c>
      <c r="D624" s="12">
        <v>14502.8518</v>
      </c>
      <c r="E624" s="1">
        <v>0.60245302999999994</v>
      </c>
      <c r="F624">
        <v>56</v>
      </c>
      <c r="G624">
        <v>23430705</v>
      </c>
      <c r="H624">
        <v>3642</v>
      </c>
      <c r="I624" s="1">
        <f t="shared" si="9"/>
        <v>0.15543706431368581</v>
      </c>
      <c r="J624" t="b">
        <f>ISERROR(VLOOKUP(A624,[1]tazToInclude!$A$2:$A$896,1,0))</f>
        <v>0</v>
      </c>
    </row>
    <row r="625" spans="1:10" x14ac:dyDescent="0.25">
      <c r="A625">
        <v>628</v>
      </c>
      <c r="B625" s="12">
        <v>67</v>
      </c>
      <c r="C625" s="12">
        <v>24378</v>
      </c>
      <c r="D625" s="12">
        <v>15028.4987</v>
      </c>
      <c r="E625" s="1">
        <v>0.61647791900000004</v>
      </c>
      <c r="F625">
        <v>67</v>
      </c>
      <c r="G625">
        <v>31188805</v>
      </c>
      <c r="H625">
        <v>9091</v>
      </c>
      <c r="I625" s="1">
        <f t="shared" si="9"/>
        <v>0.29148279326508342</v>
      </c>
      <c r="J625" t="b">
        <f>ISERROR(VLOOKUP(A625,[1]tazToInclude!$A$2:$A$896,1,0))</f>
        <v>0</v>
      </c>
    </row>
    <row r="626" spans="1:10" x14ac:dyDescent="0.25">
      <c r="A626">
        <v>629</v>
      </c>
      <c r="B626" s="12">
        <v>48</v>
      </c>
      <c r="C626" s="12">
        <v>19261</v>
      </c>
      <c r="D626" s="12">
        <v>12959.281000000001</v>
      </c>
      <c r="E626" s="1">
        <v>0.67282493099999996</v>
      </c>
      <c r="F626">
        <v>48</v>
      </c>
      <c r="G626">
        <v>18875477</v>
      </c>
      <c r="H626">
        <v>2305</v>
      </c>
      <c r="I626" s="1">
        <f t="shared" si="9"/>
        <v>0.12211611923767543</v>
      </c>
      <c r="J626" t="b">
        <f>ISERROR(VLOOKUP(A626,[1]tazToInclude!$A$2:$A$896,1,0))</f>
        <v>0</v>
      </c>
    </row>
    <row r="627" spans="1:10" x14ac:dyDescent="0.25">
      <c r="A627">
        <v>630</v>
      </c>
      <c r="B627" s="12">
        <v>50</v>
      </c>
      <c r="C627" s="12">
        <v>19623</v>
      </c>
      <c r="D627" s="12">
        <v>12759.1638</v>
      </c>
      <c r="E627" s="1">
        <v>0.65021473799999996</v>
      </c>
      <c r="F627">
        <v>50</v>
      </c>
      <c r="G627">
        <v>18805103</v>
      </c>
      <c r="H627">
        <v>3509</v>
      </c>
      <c r="I627" s="1">
        <f t="shared" si="9"/>
        <v>0.18659828664591732</v>
      </c>
      <c r="J627" t="b">
        <f>ISERROR(VLOOKUP(A627,[1]tazToInclude!$A$2:$A$896,1,0))</f>
        <v>0</v>
      </c>
    </row>
    <row r="628" spans="1:10" x14ac:dyDescent="0.25">
      <c r="A628">
        <v>631</v>
      </c>
      <c r="B628" s="12">
        <v>56</v>
      </c>
      <c r="C628" s="12">
        <v>19049</v>
      </c>
      <c r="D628" s="12">
        <v>13036.7487</v>
      </c>
      <c r="E628" s="1">
        <v>0.68437968900000001</v>
      </c>
      <c r="F628">
        <v>56</v>
      </c>
      <c r="G628">
        <v>25524608</v>
      </c>
      <c r="H628">
        <v>5608</v>
      </c>
      <c r="I628" s="1">
        <f t="shared" si="9"/>
        <v>0.21970954460887313</v>
      </c>
      <c r="J628" t="b">
        <f>ISERROR(VLOOKUP(A628,[1]tazToInclude!$A$2:$A$896,1,0))</f>
        <v>0</v>
      </c>
    </row>
    <row r="629" spans="1:10" x14ac:dyDescent="0.25">
      <c r="A629">
        <v>632</v>
      </c>
      <c r="B629" s="12">
        <v>34</v>
      </c>
      <c r="C629" s="12">
        <v>11444</v>
      </c>
      <c r="D629" s="12">
        <v>9589.7103000000006</v>
      </c>
      <c r="E629" s="1">
        <v>0.83796839400000001</v>
      </c>
      <c r="F629">
        <v>34</v>
      </c>
      <c r="G629">
        <v>10780864</v>
      </c>
      <c r="H629">
        <v>6793</v>
      </c>
      <c r="I629" s="1">
        <f t="shared" si="9"/>
        <v>0.63009792165080647</v>
      </c>
      <c r="J629" t="b">
        <f>ISERROR(VLOOKUP(A629,[1]tazToInclude!$A$2:$A$896,1,0))</f>
        <v>0</v>
      </c>
    </row>
    <row r="630" spans="1:10" x14ac:dyDescent="0.25">
      <c r="A630">
        <v>633</v>
      </c>
      <c r="B630" s="12">
        <v>29</v>
      </c>
      <c r="C630" s="12">
        <v>10594</v>
      </c>
      <c r="D630" s="12">
        <v>8259.5971000000009</v>
      </c>
      <c r="E630" s="1">
        <v>0.77964858400000003</v>
      </c>
      <c r="F630">
        <v>29</v>
      </c>
      <c r="G630">
        <v>10576870</v>
      </c>
      <c r="H630">
        <v>15020</v>
      </c>
      <c r="I630" s="1">
        <f t="shared" si="9"/>
        <v>1.4200798534916284</v>
      </c>
      <c r="J630" t="b">
        <f>ISERROR(VLOOKUP(A630,[1]tazToInclude!$A$2:$A$896,1,0))</f>
        <v>0</v>
      </c>
    </row>
    <row r="631" spans="1:10" x14ac:dyDescent="0.25">
      <c r="A631">
        <v>634</v>
      </c>
      <c r="B631" s="12">
        <v>30</v>
      </c>
      <c r="C631" s="12">
        <v>10526</v>
      </c>
      <c r="D631" s="12">
        <v>7353.8576000000003</v>
      </c>
      <c r="E631" s="1">
        <v>0.69863743099999998</v>
      </c>
      <c r="F631">
        <v>30</v>
      </c>
      <c r="G631">
        <v>2794258</v>
      </c>
      <c r="H631">
        <v>974</v>
      </c>
      <c r="I631" s="1">
        <f t="shared" si="9"/>
        <v>0.34857196436406374</v>
      </c>
      <c r="J631" t="b">
        <f>ISERROR(VLOOKUP(A631,[1]tazToInclude!$A$2:$A$896,1,0))</f>
        <v>0</v>
      </c>
    </row>
    <row r="632" spans="1:10" x14ac:dyDescent="0.25">
      <c r="A632">
        <v>635</v>
      </c>
      <c r="B632" s="12">
        <v>32</v>
      </c>
      <c r="C632" s="12">
        <v>11214</v>
      </c>
      <c r="D632" s="12">
        <v>7708.2734</v>
      </c>
      <c r="E632" s="1">
        <v>0.68737947200000005</v>
      </c>
      <c r="F632">
        <v>32</v>
      </c>
      <c r="G632">
        <v>3495803</v>
      </c>
      <c r="H632">
        <v>1605</v>
      </c>
      <c r="I632" s="1">
        <f t="shared" si="9"/>
        <v>0.45912198141600086</v>
      </c>
      <c r="J632" t="b">
        <f>ISERROR(VLOOKUP(A632,[1]tazToInclude!$A$2:$A$896,1,0))</f>
        <v>0</v>
      </c>
    </row>
    <row r="633" spans="1:10" x14ac:dyDescent="0.25">
      <c r="A633">
        <v>636</v>
      </c>
      <c r="B633" s="12">
        <v>26</v>
      </c>
      <c r="C633" s="12">
        <v>9983</v>
      </c>
      <c r="D633" s="12">
        <v>6780.5631000000003</v>
      </c>
      <c r="E633" s="1">
        <v>0.679210969</v>
      </c>
      <c r="F633">
        <v>26</v>
      </c>
      <c r="G633">
        <v>3750853</v>
      </c>
      <c r="H633">
        <v>816</v>
      </c>
      <c r="I633" s="1">
        <f t="shared" si="9"/>
        <v>0.21755051450963286</v>
      </c>
      <c r="J633" t="b">
        <f>ISERROR(VLOOKUP(A633,[1]tazToInclude!$A$2:$A$896,1,0))</f>
        <v>0</v>
      </c>
    </row>
    <row r="634" spans="1:10" x14ac:dyDescent="0.25">
      <c r="A634">
        <v>637</v>
      </c>
      <c r="B634" s="12">
        <v>21</v>
      </c>
      <c r="C634" s="12">
        <v>8158</v>
      </c>
      <c r="D634" s="12">
        <v>5571.0793000000003</v>
      </c>
      <c r="E634" s="1">
        <v>0.68289768299999998</v>
      </c>
      <c r="F634">
        <v>21</v>
      </c>
      <c r="G634">
        <v>2329254</v>
      </c>
      <c r="H634">
        <v>497</v>
      </c>
      <c r="I634" s="1">
        <f t="shared" si="9"/>
        <v>0.21337303703245761</v>
      </c>
      <c r="J634" t="b">
        <f>ISERROR(VLOOKUP(A634,[1]tazToInclude!$A$2:$A$896,1,0))</f>
        <v>0</v>
      </c>
    </row>
    <row r="635" spans="1:10" x14ac:dyDescent="0.25">
      <c r="A635">
        <v>638</v>
      </c>
      <c r="B635" s="12">
        <v>48</v>
      </c>
      <c r="C635" s="12">
        <v>14679</v>
      </c>
      <c r="D635" s="12">
        <v>10578.3871</v>
      </c>
      <c r="E635" s="1">
        <v>0.72064766700000005</v>
      </c>
      <c r="F635">
        <v>48</v>
      </c>
      <c r="G635">
        <v>20131556</v>
      </c>
      <c r="H635">
        <v>4685</v>
      </c>
      <c r="I635" s="1">
        <f t="shared" si="9"/>
        <v>0.23271921951785546</v>
      </c>
      <c r="J635" t="b">
        <f>ISERROR(VLOOKUP(A635,[1]tazToInclude!$A$2:$A$896,1,0))</f>
        <v>0</v>
      </c>
    </row>
    <row r="636" spans="1:10" x14ac:dyDescent="0.25">
      <c r="A636">
        <v>639</v>
      </c>
      <c r="B636" s="12">
        <v>52</v>
      </c>
      <c r="C636" s="12">
        <v>16157</v>
      </c>
      <c r="D636" s="12">
        <v>11934.295</v>
      </c>
      <c r="E636" s="1">
        <v>0.73864547899999999</v>
      </c>
      <c r="F636">
        <v>52</v>
      </c>
      <c r="G636">
        <v>23222191</v>
      </c>
      <c r="H636">
        <v>7453</v>
      </c>
      <c r="I636" s="1">
        <f t="shared" si="9"/>
        <v>0.32094301523917362</v>
      </c>
      <c r="J636" t="b">
        <f>ISERROR(VLOOKUP(A636,[1]tazToInclude!$A$2:$A$896,1,0))</f>
        <v>0</v>
      </c>
    </row>
    <row r="637" spans="1:10" x14ac:dyDescent="0.25">
      <c r="A637">
        <v>640</v>
      </c>
      <c r="B637" s="12">
        <v>61</v>
      </c>
      <c r="C637" s="12">
        <v>16842</v>
      </c>
      <c r="D637" s="12">
        <v>12770.4601</v>
      </c>
      <c r="E637" s="1">
        <v>0.758250808</v>
      </c>
      <c r="F637">
        <v>61</v>
      </c>
      <c r="G637">
        <v>28686650</v>
      </c>
      <c r="H637">
        <v>23303</v>
      </c>
      <c r="I637" s="1">
        <f t="shared" si="9"/>
        <v>0.81232907990302106</v>
      </c>
      <c r="J637" t="b">
        <f>ISERROR(VLOOKUP(A637,[1]tazToInclude!$A$2:$A$896,1,0))</f>
        <v>0</v>
      </c>
    </row>
    <row r="638" spans="1:10" x14ac:dyDescent="0.25">
      <c r="A638">
        <v>641</v>
      </c>
      <c r="B638" s="12">
        <v>49</v>
      </c>
      <c r="C638" s="12">
        <v>15457</v>
      </c>
      <c r="D638" s="12">
        <v>12592.935299999999</v>
      </c>
      <c r="E638" s="1">
        <v>0.81470759500000001</v>
      </c>
      <c r="F638">
        <v>49</v>
      </c>
      <c r="G638">
        <v>20905866</v>
      </c>
      <c r="H638">
        <v>17165</v>
      </c>
      <c r="I638" s="1">
        <f t="shared" si="9"/>
        <v>0.82106141883813855</v>
      </c>
      <c r="J638" t="b">
        <f>ISERROR(VLOOKUP(A638,[1]tazToInclude!$A$2:$A$896,1,0))</f>
        <v>0</v>
      </c>
    </row>
    <row r="639" spans="1:10" x14ac:dyDescent="0.25">
      <c r="A639">
        <v>642</v>
      </c>
      <c r="B639" s="12">
        <v>40</v>
      </c>
      <c r="C639" s="12">
        <v>12748</v>
      </c>
      <c r="D639" s="12">
        <v>10773.9648</v>
      </c>
      <c r="E639" s="1">
        <v>0.84514942000000004</v>
      </c>
      <c r="F639">
        <v>40</v>
      </c>
      <c r="G639">
        <v>14587065</v>
      </c>
      <c r="H639">
        <v>7054</v>
      </c>
      <c r="I639" s="1">
        <f t="shared" si="9"/>
        <v>0.48357911615530608</v>
      </c>
      <c r="J639" t="b">
        <f>ISERROR(VLOOKUP(A639,[1]tazToInclude!$A$2:$A$896,1,0))</f>
        <v>0</v>
      </c>
    </row>
    <row r="640" spans="1:10" x14ac:dyDescent="0.25">
      <c r="A640">
        <v>643</v>
      </c>
      <c r="B640" s="12">
        <v>45</v>
      </c>
      <c r="C640" s="12">
        <v>12896</v>
      </c>
      <c r="D640" s="12">
        <v>10958.9984</v>
      </c>
      <c r="E640" s="1">
        <v>0.84979826300000005</v>
      </c>
      <c r="F640">
        <v>45</v>
      </c>
      <c r="G640">
        <v>17010929</v>
      </c>
      <c r="H640">
        <v>6238</v>
      </c>
      <c r="I640" s="1">
        <f t="shared" si="9"/>
        <v>0.36670542802218503</v>
      </c>
      <c r="J640" t="b">
        <f>ISERROR(VLOOKUP(A640,[1]tazToInclude!$A$2:$A$896,1,0))</f>
        <v>0</v>
      </c>
    </row>
    <row r="641" spans="1:10" x14ac:dyDescent="0.25">
      <c r="A641">
        <v>644</v>
      </c>
      <c r="B641" s="12">
        <v>42</v>
      </c>
      <c r="C641" s="12">
        <v>11837</v>
      </c>
      <c r="D641" s="12">
        <v>10567.838900000001</v>
      </c>
      <c r="E641" s="1">
        <v>0.89278017200000004</v>
      </c>
      <c r="F641">
        <v>42</v>
      </c>
      <c r="G641">
        <v>13087807</v>
      </c>
      <c r="H641">
        <v>6603</v>
      </c>
      <c r="I641" s="1">
        <f t="shared" si="9"/>
        <v>0.50451538596191092</v>
      </c>
      <c r="J641" t="b">
        <f>ISERROR(VLOOKUP(A641,[1]tazToInclude!$A$2:$A$896,1,0))</f>
        <v>0</v>
      </c>
    </row>
    <row r="642" spans="1:10" x14ac:dyDescent="0.25">
      <c r="A642">
        <v>645</v>
      </c>
      <c r="B642" s="12">
        <v>42</v>
      </c>
      <c r="C642" s="12">
        <v>12128</v>
      </c>
      <c r="D642" s="12">
        <v>9439.5040000000008</v>
      </c>
      <c r="E642" s="1">
        <v>0.77832321900000001</v>
      </c>
      <c r="F642">
        <v>42</v>
      </c>
      <c r="G642">
        <v>16523574</v>
      </c>
      <c r="H642">
        <v>4141</v>
      </c>
      <c r="I642" s="1">
        <f t="shared" si="9"/>
        <v>0.25061164128293312</v>
      </c>
      <c r="J642" t="b">
        <f>ISERROR(VLOOKUP(A642,[1]tazToInclude!$A$2:$A$896,1,0))</f>
        <v>0</v>
      </c>
    </row>
    <row r="643" spans="1:10" x14ac:dyDescent="0.25">
      <c r="A643">
        <v>646</v>
      </c>
      <c r="B643" s="12">
        <v>59</v>
      </c>
      <c r="C643" s="12">
        <v>39520</v>
      </c>
      <c r="D643" s="12">
        <v>21207.437000000002</v>
      </c>
      <c r="E643" s="1">
        <v>0.53662542999999996</v>
      </c>
      <c r="F643">
        <v>59</v>
      </c>
      <c r="G643">
        <v>22246481</v>
      </c>
      <c r="H643">
        <v>2671</v>
      </c>
      <c r="I643" s="1">
        <f t="shared" ref="I643:I706" si="10">IFERROR(H643*1000/G643,1.7)</f>
        <v>0.12006393280806973</v>
      </c>
      <c r="J643" t="b">
        <f>ISERROR(VLOOKUP(A643,[1]tazToInclude!$A$2:$A$896,1,0))</f>
        <v>0</v>
      </c>
    </row>
    <row r="644" spans="1:10" x14ac:dyDescent="0.25">
      <c r="A644">
        <v>647</v>
      </c>
      <c r="B644" s="12">
        <v>55</v>
      </c>
      <c r="C644" s="12">
        <v>33372</v>
      </c>
      <c r="D644" s="12">
        <v>18569.027999999998</v>
      </c>
      <c r="E644" s="1">
        <v>0.55642538699999999</v>
      </c>
      <c r="F644">
        <v>55</v>
      </c>
      <c r="G644">
        <v>20716010</v>
      </c>
      <c r="H644">
        <v>2157</v>
      </c>
      <c r="I644" s="1">
        <f t="shared" si="10"/>
        <v>0.10412236719329639</v>
      </c>
      <c r="J644" t="b">
        <f>ISERROR(VLOOKUP(A644,[1]tazToInclude!$A$2:$A$896,1,0))</f>
        <v>0</v>
      </c>
    </row>
    <row r="645" spans="1:10" x14ac:dyDescent="0.25">
      <c r="A645">
        <v>648</v>
      </c>
      <c r="B645" s="12">
        <v>62</v>
      </c>
      <c r="C645" s="12">
        <v>46501</v>
      </c>
      <c r="D645" s="12">
        <v>23678.3</v>
      </c>
      <c r="E645" s="1">
        <v>0.50919980200000003</v>
      </c>
      <c r="F645">
        <v>62</v>
      </c>
      <c r="G645">
        <v>24776441</v>
      </c>
      <c r="H645">
        <v>3338</v>
      </c>
      <c r="I645" s="1">
        <f t="shared" si="10"/>
        <v>0.13472475728051497</v>
      </c>
      <c r="J645" t="b">
        <f>ISERROR(VLOOKUP(A645,[1]tazToInclude!$A$2:$A$896,1,0))</f>
        <v>0</v>
      </c>
    </row>
    <row r="646" spans="1:10" x14ac:dyDescent="0.25">
      <c r="A646">
        <v>649</v>
      </c>
      <c r="B646" s="12">
        <v>11</v>
      </c>
      <c r="C646" s="12">
        <v>2001</v>
      </c>
      <c r="D646" s="12">
        <v>1721.1744000000001</v>
      </c>
      <c r="E646" s="1">
        <v>0.86015712099999997</v>
      </c>
      <c r="F646">
        <v>11</v>
      </c>
      <c r="G646">
        <v>1427629</v>
      </c>
      <c r="H646">
        <v>2048</v>
      </c>
      <c r="I646" s="1">
        <f t="shared" si="10"/>
        <v>1.4345463702404477</v>
      </c>
      <c r="J646" t="b">
        <f>ISERROR(VLOOKUP(A646,[1]tazToInclude!$A$2:$A$896,1,0))</f>
        <v>0</v>
      </c>
    </row>
    <row r="647" spans="1:10" x14ac:dyDescent="0.25">
      <c r="A647">
        <v>650</v>
      </c>
      <c r="B647" s="12">
        <v>15</v>
      </c>
      <c r="C647" s="12">
        <v>3582</v>
      </c>
      <c r="D647" s="12">
        <v>3397.0632999999998</v>
      </c>
      <c r="E647" s="1">
        <v>0.94837054700000001</v>
      </c>
      <c r="F647">
        <v>15</v>
      </c>
      <c r="G647">
        <v>3830111</v>
      </c>
      <c r="H647">
        <v>3126</v>
      </c>
      <c r="I647" s="1">
        <f t="shared" si="10"/>
        <v>0.81616433570724189</v>
      </c>
      <c r="J647" t="b">
        <f>ISERROR(VLOOKUP(A647,[1]tazToInclude!$A$2:$A$896,1,0))</f>
        <v>0</v>
      </c>
    </row>
    <row r="648" spans="1:10" x14ac:dyDescent="0.25">
      <c r="A648">
        <v>651</v>
      </c>
      <c r="B648" s="12">
        <v>25</v>
      </c>
      <c r="C648" s="12">
        <v>6047</v>
      </c>
      <c r="D648" s="12">
        <v>5189.4515000000001</v>
      </c>
      <c r="E648" s="1">
        <v>0.85818612500000002</v>
      </c>
      <c r="F648">
        <v>25</v>
      </c>
      <c r="G648">
        <v>6256817</v>
      </c>
      <c r="H648">
        <v>3127</v>
      </c>
      <c r="I648" s="1">
        <f t="shared" si="10"/>
        <v>0.49977488553684724</v>
      </c>
      <c r="J648" t="b">
        <f>ISERROR(VLOOKUP(A648,[1]tazToInclude!$A$2:$A$896,1,0))</f>
        <v>0</v>
      </c>
    </row>
    <row r="649" spans="1:10" x14ac:dyDescent="0.25">
      <c r="A649">
        <v>652</v>
      </c>
      <c r="B649" s="12">
        <v>12</v>
      </c>
      <c r="C649" s="12">
        <v>2865</v>
      </c>
      <c r="D649" s="12">
        <v>2409.8508999999999</v>
      </c>
      <c r="E649" s="1">
        <v>0.84113469500000004</v>
      </c>
      <c r="F649">
        <v>12</v>
      </c>
      <c r="G649">
        <v>1813947</v>
      </c>
      <c r="H649">
        <v>2057</v>
      </c>
      <c r="I649" s="1">
        <f t="shared" si="10"/>
        <v>1.1339912356865995</v>
      </c>
      <c r="J649" t="b">
        <f>ISERROR(VLOOKUP(A649,[1]tazToInclude!$A$2:$A$896,1,0))</f>
        <v>0</v>
      </c>
    </row>
    <row r="650" spans="1:10" x14ac:dyDescent="0.25">
      <c r="A650">
        <v>653</v>
      </c>
      <c r="B650" s="12">
        <v>12</v>
      </c>
      <c r="C650" s="12">
        <v>2468</v>
      </c>
      <c r="D650" s="12">
        <v>2106.6442999999999</v>
      </c>
      <c r="E650" s="1">
        <v>0.85358358999999995</v>
      </c>
      <c r="F650">
        <v>12</v>
      </c>
      <c r="G650">
        <v>1518764</v>
      </c>
      <c r="H650">
        <v>2098</v>
      </c>
      <c r="I650" s="1">
        <f t="shared" si="10"/>
        <v>1.3813864431866965</v>
      </c>
      <c r="J650" t="b">
        <f>ISERROR(VLOOKUP(A650,[1]tazToInclude!$A$2:$A$896,1,0))</f>
        <v>0</v>
      </c>
    </row>
    <row r="651" spans="1:10" x14ac:dyDescent="0.25">
      <c r="A651">
        <v>654</v>
      </c>
      <c r="B651" s="12">
        <v>14</v>
      </c>
      <c r="C651" s="12">
        <v>4668</v>
      </c>
      <c r="D651" s="12">
        <v>4475.8464999999997</v>
      </c>
      <c r="E651" s="1">
        <v>0.95883601100000004</v>
      </c>
      <c r="F651">
        <v>14</v>
      </c>
      <c r="G651">
        <v>3508545</v>
      </c>
      <c r="H651">
        <v>3789</v>
      </c>
      <c r="I651" s="1">
        <f t="shared" si="10"/>
        <v>1.0799348447860866</v>
      </c>
      <c r="J651" t="b">
        <f>ISERROR(VLOOKUP(A651,[1]tazToInclude!$A$2:$A$896,1,0))</f>
        <v>0</v>
      </c>
    </row>
    <row r="652" spans="1:10" x14ac:dyDescent="0.25">
      <c r="A652">
        <v>655</v>
      </c>
      <c r="B652" s="12">
        <v>22</v>
      </c>
      <c r="C652" s="12">
        <v>6562</v>
      </c>
      <c r="D652" s="12">
        <v>5930.8305</v>
      </c>
      <c r="E652" s="1">
        <v>0.90381446200000004</v>
      </c>
      <c r="F652">
        <v>22</v>
      </c>
      <c r="G652">
        <v>5231546</v>
      </c>
      <c r="H652">
        <v>5138</v>
      </c>
      <c r="I652" s="1">
        <f t="shared" si="10"/>
        <v>0.98211886123146008</v>
      </c>
      <c r="J652" t="b">
        <f>ISERROR(VLOOKUP(A652,[1]tazToInclude!$A$2:$A$896,1,0))</f>
        <v>0</v>
      </c>
    </row>
    <row r="653" spans="1:10" x14ac:dyDescent="0.25">
      <c r="A653">
        <v>656</v>
      </c>
      <c r="B653" s="12">
        <v>30</v>
      </c>
      <c r="C653" s="12">
        <v>7183</v>
      </c>
      <c r="D653" s="12">
        <v>6336.9245000000001</v>
      </c>
      <c r="E653" s="1">
        <v>0.88221140200000003</v>
      </c>
      <c r="F653">
        <v>30</v>
      </c>
      <c r="G653">
        <v>11006684</v>
      </c>
      <c r="H653">
        <v>5059</v>
      </c>
      <c r="I653" s="1">
        <f t="shared" si="10"/>
        <v>0.45962980312689999</v>
      </c>
      <c r="J653" t="b">
        <f>ISERROR(VLOOKUP(A653,[1]tazToInclude!$A$2:$A$896,1,0))</f>
        <v>0</v>
      </c>
    </row>
    <row r="654" spans="1:10" x14ac:dyDescent="0.25">
      <c r="A654">
        <v>657</v>
      </c>
      <c r="B654" s="12">
        <v>34</v>
      </c>
      <c r="C654" s="12">
        <v>10250</v>
      </c>
      <c r="D654" s="12">
        <v>9529.3860000000004</v>
      </c>
      <c r="E654" s="1">
        <v>0.929696195</v>
      </c>
      <c r="F654">
        <v>34</v>
      </c>
      <c r="G654">
        <v>10267152</v>
      </c>
      <c r="H654">
        <v>6727</v>
      </c>
      <c r="I654" s="1">
        <f t="shared" si="10"/>
        <v>0.65519629981128169</v>
      </c>
      <c r="J654" t="b">
        <f>ISERROR(VLOOKUP(A654,[1]tazToInclude!$A$2:$A$896,1,0))</f>
        <v>0</v>
      </c>
    </row>
    <row r="655" spans="1:10" x14ac:dyDescent="0.25">
      <c r="A655">
        <v>658</v>
      </c>
      <c r="B655" s="12">
        <v>21</v>
      </c>
      <c r="C655" s="12">
        <v>9243</v>
      </c>
      <c r="D655" s="12">
        <v>6058.7170999999998</v>
      </c>
      <c r="E655" s="1">
        <v>0.65549249200000004</v>
      </c>
      <c r="F655">
        <v>21</v>
      </c>
      <c r="G655">
        <v>2478115</v>
      </c>
      <c r="H655">
        <v>806</v>
      </c>
      <c r="I655" s="1">
        <f t="shared" si="10"/>
        <v>0.32524721411233942</v>
      </c>
      <c r="J655" t="b">
        <f>ISERROR(VLOOKUP(A655,[1]tazToInclude!$A$2:$A$896,1,0))</f>
        <v>0</v>
      </c>
    </row>
    <row r="656" spans="1:10" x14ac:dyDescent="0.25">
      <c r="A656">
        <v>659</v>
      </c>
      <c r="B656" s="12">
        <v>33</v>
      </c>
      <c r="C656" s="12">
        <v>11843</v>
      </c>
      <c r="D656" s="12">
        <v>7878.1026000000002</v>
      </c>
      <c r="E656" s="1">
        <v>0.66521173700000003</v>
      </c>
      <c r="F656">
        <v>33</v>
      </c>
      <c r="G656">
        <v>5946965</v>
      </c>
      <c r="H656">
        <v>2027</v>
      </c>
      <c r="I656" s="1">
        <f t="shared" si="10"/>
        <v>0.3408461290759236</v>
      </c>
      <c r="J656" t="b">
        <f>ISERROR(VLOOKUP(A656,[1]tazToInclude!$A$2:$A$896,1,0))</f>
        <v>0</v>
      </c>
    </row>
    <row r="657" spans="1:10" x14ac:dyDescent="0.25">
      <c r="A657">
        <v>660</v>
      </c>
      <c r="B657" s="12">
        <v>26</v>
      </c>
      <c r="C657" s="12">
        <v>8356</v>
      </c>
      <c r="D657" s="12">
        <v>6043.8878000000004</v>
      </c>
      <c r="E657" s="1">
        <v>0.723299162</v>
      </c>
      <c r="F657">
        <v>26</v>
      </c>
      <c r="G657">
        <v>1845729</v>
      </c>
      <c r="H657">
        <v>1426</v>
      </c>
      <c r="I657" s="1">
        <f t="shared" si="10"/>
        <v>0.77259445996676657</v>
      </c>
      <c r="J657" t="b">
        <f>ISERROR(VLOOKUP(A657,[1]tazToInclude!$A$2:$A$896,1,0))</f>
        <v>0</v>
      </c>
    </row>
    <row r="658" spans="1:10" x14ac:dyDescent="0.25">
      <c r="A658">
        <v>661</v>
      </c>
      <c r="B658" s="12">
        <v>30</v>
      </c>
      <c r="C658" s="12">
        <v>9610</v>
      </c>
      <c r="D658" s="12">
        <v>6838.8977999999997</v>
      </c>
      <c r="E658" s="1">
        <v>0.711643892</v>
      </c>
      <c r="F658">
        <v>30</v>
      </c>
      <c r="G658">
        <v>2265189</v>
      </c>
      <c r="H658">
        <v>1556</v>
      </c>
      <c r="I658" s="1">
        <f t="shared" si="10"/>
        <v>0.68691839842061742</v>
      </c>
      <c r="J658" t="b">
        <f>ISERROR(VLOOKUP(A658,[1]tazToInclude!$A$2:$A$896,1,0))</f>
        <v>0</v>
      </c>
    </row>
    <row r="659" spans="1:10" x14ac:dyDescent="0.25">
      <c r="A659">
        <v>662</v>
      </c>
      <c r="B659" s="12">
        <v>26</v>
      </c>
      <c r="C659" s="12">
        <v>13731</v>
      </c>
      <c r="D659" s="12">
        <v>9128.8323</v>
      </c>
      <c r="E659" s="1">
        <v>0.66483375600000005</v>
      </c>
      <c r="F659">
        <v>26</v>
      </c>
      <c r="G659">
        <v>4815206</v>
      </c>
      <c r="H659">
        <v>1157</v>
      </c>
      <c r="I659" s="1">
        <f t="shared" si="10"/>
        <v>0.2402804781353072</v>
      </c>
      <c r="J659" t="b">
        <f>ISERROR(VLOOKUP(A659,[1]tazToInclude!$A$2:$A$896,1,0))</f>
        <v>0</v>
      </c>
    </row>
    <row r="660" spans="1:10" x14ac:dyDescent="0.25">
      <c r="A660">
        <v>663</v>
      </c>
      <c r="B660" s="12">
        <v>29</v>
      </c>
      <c r="C660" s="12">
        <v>13143</v>
      </c>
      <c r="D660" s="12">
        <v>8670.0638999999992</v>
      </c>
      <c r="E660" s="1">
        <v>0.65967160499999999</v>
      </c>
      <c r="F660">
        <v>29</v>
      </c>
      <c r="G660">
        <v>4887140</v>
      </c>
      <c r="H660">
        <v>1751</v>
      </c>
      <c r="I660" s="1">
        <f t="shared" si="10"/>
        <v>0.35828726003347561</v>
      </c>
      <c r="J660" t="b">
        <f>ISERROR(VLOOKUP(A660,[1]tazToInclude!$A$2:$A$896,1,0))</f>
        <v>0</v>
      </c>
    </row>
    <row r="661" spans="1:10" x14ac:dyDescent="0.25">
      <c r="A661">
        <v>664</v>
      </c>
      <c r="B661" s="12">
        <v>64</v>
      </c>
      <c r="C661" s="12">
        <v>16084</v>
      </c>
      <c r="D661" s="12">
        <v>11861.4187</v>
      </c>
      <c r="E661" s="1">
        <v>0.73746696700000003</v>
      </c>
      <c r="F661">
        <v>64</v>
      </c>
      <c r="G661">
        <v>31348741</v>
      </c>
      <c r="H661">
        <v>11698</v>
      </c>
      <c r="I661" s="1">
        <f t="shared" si="10"/>
        <v>0.37315693156544949</v>
      </c>
      <c r="J661" t="b">
        <f>ISERROR(VLOOKUP(A661,[1]tazToInclude!$A$2:$A$896,1,0))</f>
        <v>0</v>
      </c>
    </row>
    <row r="662" spans="1:10" x14ac:dyDescent="0.25">
      <c r="A662">
        <v>665</v>
      </c>
      <c r="B662" s="12">
        <v>70</v>
      </c>
      <c r="C662" s="12">
        <v>18447</v>
      </c>
      <c r="D662" s="12">
        <v>13001.534900000001</v>
      </c>
      <c r="E662" s="1">
        <v>0.70480484099999996</v>
      </c>
      <c r="F662">
        <v>70</v>
      </c>
      <c r="G662">
        <v>39723298</v>
      </c>
      <c r="H662">
        <v>26171</v>
      </c>
      <c r="I662" s="1">
        <f t="shared" si="10"/>
        <v>0.65883250680746597</v>
      </c>
      <c r="J662" t="b">
        <f>ISERROR(VLOOKUP(A662,[1]tazToInclude!$A$2:$A$896,1,0))</f>
        <v>0</v>
      </c>
    </row>
    <row r="663" spans="1:10" x14ac:dyDescent="0.25">
      <c r="A663">
        <v>666</v>
      </c>
      <c r="B663" s="12">
        <v>75</v>
      </c>
      <c r="C663" s="12">
        <v>35540</v>
      </c>
      <c r="D663" s="12">
        <v>18272.888999999999</v>
      </c>
      <c r="E663" s="1">
        <v>0.51414994400000003</v>
      </c>
      <c r="F663">
        <v>75</v>
      </c>
      <c r="G663">
        <v>32483547</v>
      </c>
      <c r="H663">
        <v>9843</v>
      </c>
      <c r="I663" s="1">
        <f t="shared" si="10"/>
        <v>0.3030149386087671</v>
      </c>
      <c r="J663" t="b">
        <f>ISERROR(VLOOKUP(A663,[1]tazToInclude!$A$2:$A$896,1,0))</f>
        <v>0</v>
      </c>
    </row>
    <row r="664" spans="1:10" x14ac:dyDescent="0.25">
      <c r="A664">
        <v>667</v>
      </c>
      <c r="B664" s="12">
        <v>87</v>
      </c>
      <c r="C664" s="12">
        <v>37540</v>
      </c>
      <c r="D664" s="12">
        <v>18829.3364</v>
      </c>
      <c r="E664" s="1">
        <v>0.50158061799999998</v>
      </c>
      <c r="F664">
        <v>87</v>
      </c>
      <c r="G664">
        <v>47450942</v>
      </c>
      <c r="H664">
        <v>16715</v>
      </c>
      <c r="I664" s="1">
        <f t="shared" si="10"/>
        <v>0.35225854947199997</v>
      </c>
      <c r="J664" t="b">
        <f>ISERROR(VLOOKUP(A664,[1]tazToInclude!$A$2:$A$896,1,0))</f>
        <v>0</v>
      </c>
    </row>
    <row r="665" spans="1:10" x14ac:dyDescent="0.25">
      <c r="A665">
        <v>668</v>
      </c>
      <c r="B665" s="12">
        <v>72</v>
      </c>
      <c r="C665" s="12">
        <v>29433</v>
      </c>
      <c r="D665" s="12">
        <v>16096.609</v>
      </c>
      <c r="E665" s="1">
        <v>0.54688985199999995</v>
      </c>
      <c r="F665">
        <v>72</v>
      </c>
      <c r="G665">
        <v>34080422</v>
      </c>
      <c r="H665">
        <v>10491</v>
      </c>
      <c r="I665" s="1">
        <f t="shared" si="10"/>
        <v>0.3078306952889257</v>
      </c>
      <c r="J665" t="b">
        <f>ISERROR(VLOOKUP(A665,[1]tazToInclude!$A$2:$A$896,1,0))</f>
        <v>0</v>
      </c>
    </row>
    <row r="666" spans="1:10" x14ac:dyDescent="0.25">
      <c r="A666">
        <v>669</v>
      </c>
      <c r="B666" s="12">
        <v>61</v>
      </c>
      <c r="C666" s="12">
        <v>27349</v>
      </c>
      <c r="D666" s="12">
        <v>15390.9872</v>
      </c>
      <c r="E666" s="1">
        <v>0.56276233899999994</v>
      </c>
      <c r="F666">
        <v>61</v>
      </c>
      <c r="G666">
        <v>26238798</v>
      </c>
      <c r="H666">
        <v>5873</v>
      </c>
      <c r="I666" s="1">
        <f t="shared" si="10"/>
        <v>0.22382885069659059</v>
      </c>
      <c r="J666" t="b">
        <f>ISERROR(VLOOKUP(A666,[1]tazToInclude!$A$2:$A$896,1,0))</f>
        <v>0</v>
      </c>
    </row>
    <row r="667" spans="1:10" x14ac:dyDescent="0.25">
      <c r="A667">
        <v>670</v>
      </c>
      <c r="B667" s="12">
        <v>32</v>
      </c>
      <c r="C667" s="12">
        <v>16970</v>
      </c>
      <c r="D667" s="12">
        <v>11755.0339</v>
      </c>
      <c r="E667" s="1">
        <v>0.69269498500000004</v>
      </c>
      <c r="F667">
        <v>32</v>
      </c>
      <c r="G667">
        <v>6627699</v>
      </c>
      <c r="H667">
        <v>1484</v>
      </c>
      <c r="I667" s="1">
        <f t="shared" si="10"/>
        <v>0.22390878040780066</v>
      </c>
      <c r="J667" t="b">
        <f>ISERROR(VLOOKUP(A667,[1]tazToInclude!$A$2:$A$896,1,0))</f>
        <v>0</v>
      </c>
    </row>
    <row r="668" spans="1:10" x14ac:dyDescent="0.25">
      <c r="A668">
        <v>671</v>
      </c>
      <c r="B668" s="12">
        <v>32</v>
      </c>
      <c r="C668" s="12">
        <v>18302</v>
      </c>
      <c r="D668" s="12">
        <v>12540.977500000001</v>
      </c>
      <c r="E668" s="1">
        <v>0.68522442900000002</v>
      </c>
      <c r="F668">
        <v>32</v>
      </c>
      <c r="G668">
        <v>6231330</v>
      </c>
      <c r="H668">
        <v>1304</v>
      </c>
      <c r="I668" s="1">
        <f t="shared" si="10"/>
        <v>0.20926511675677584</v>
      </c>
      <c r="J668" t="b">
        <f>ISERROR(VLOOKUP(A668,[1]tazToInclude!$A$2:$A$896,1,0))</f>
        <v>0</v>
      </c>
    </row>
    <row r="669" spans="1:10" x14ac:dyDescent="0.25">
      <c r="A669">
        <v>672</v>
      </c>
      <c r="B669" s="12">
        <v>80</v>
      </c>
      <c r="C669" s="12">
        <v>24649</v>
      </c>
      <c r="D669" s="12">
        <v>15836.189200000001</v>
      </c>
      <c r="E669" s="1">
        <v>0.64246781600000002</v>
      </c>
      <c r="F669">
        <v>80</v>
      </c>
      <c r="G669">
        <v>44652839</v>
      </c>
      <c r="H669">
        <v>17596</v>
      </c>
      <c r="I669" s="1">
        <f t="shared" si="10"/>
        <v>0.39406229019391131</v>
      </c>
      <c r="J669" t="b">
        <f>ISERROR(VLOOKUP(A669,[1]tazToInclude!$A$2:$A$896,1,0))</f>
        <v>0</v>
      </c>
    </row>
    <row r="670" spans="1:10" x14ac:dyDescent="0.25">
      <c r="A670">
        <v>673</v>
      </c>
      <c r="B670" s="12">
        <v>82</v>
      </c>
      <c r="C670" s="12">
        <v>18799</v>
      </c>
      <c r="D670" s="12">
        <v>12818.701999999999</v>
      </c>
      <c r="E670" s="1">
        <v>0.68188212100000001</v>
      </c>
      <c r="F670">
        <v>82</v>
      </c>
      <c r="G670">
        <v>49728368</v>
      </c>
      <c r="H670">
        <v>30989</v>
      </c>
      <c r="I670" s="1">
        <f t="shared" si="10"/>
        <v>0.62316543346043451</v>
      </c>
      <c r="J670" t="b">
        <f>ISERROR(VLOOKUP(A670,[1]tazToInclude!$A$2:$A$896,1,0))</f>
        <v>0</v>
      </c>
    </row>
    <row r="671" spans="1:10" x14ac:dyDescent="0.25">
      <c r="A671">
        <v>674</v>
      </c>
      <c r="B671" s="12">
        <v>24</v>
      </c>
      <c r="C671" s="12">
        <v>7474</v>
      </c>
      <c r="D671" s="12">
        <v>5468.9132</v>
      </c>
      <c r="E671" s="1">
        <v>0.73172507399999998</v>
      </c>
      <c r="F671">
        <v>24</v>
      </c>
      <c r="G671">
        <v>1664562</v>
      </c>
      <c r="H671">
        <v>1499</v>
      </c>
      <c r="I671" s="1">
        <f t="shared" si="10"/>
        <v>0.90053719837410684</v>
      </c>
      <c r="J671" t="b">
        <f>ISERROR(VLOOKUP(A671,[1]tazToInclude!$A$2:$A$896,1,0))</f>
        <v>0</v>
      </c>
    </row>
    <row r="672" spans="1:10" x14ac:dyDescent="0.25">
      <c r="A672">
        <v>675</v>
      </c>
      <c r="B672" s="12">
        <v>24</v>
      </c>
      <c r="C672" s="12">
        <v>6641</v>
      </c>
      <c r="D672" s="12">
        <v>4881.8257999999996</v>
      </c>
      <c r="E672" s="1">
        <v>0.73510401999999997</v>
      </c>
      <c r="F672">
        <v>24</v>
      </c>
      <c r="G672">
        <v>1506571</v>
      </c>
      <c r="H672">
        <v>1523</v>
      </c>
      <c r="I672" s="1">
        <f t="shared" si="10"/>
        <v>1.0109048959524642</v>
      </c>
      <c r="J672" t="b">
        <f>ISERROR(VLOOKUP(A672,[1]tazToInclude!$A$2:$A$896,1,0))</f>
        <v>0</v>
      </c>
    </row>
    <row r="673" spans="1:10" x14ac:dyDescent="0.25">
      <c r="A673">
        <v>676</v>
      </c>
      <c r="B673" s="12">
        <v>28</v>
      </c>
      <c r="C673" s="12">
        <v>8790</v>
      </c>
      <c r="D673" s="12">
        <v>6230.5447999999997</v>
      </c>
      <c r="E673" s="1">
        <v>0.70882193400000004</v>
      </c>
      <c r="F673">
        <v>28</v>
      </c>
      <c r="G673">
        <v>2137439</v>
      </c>
      <c r="H673">
        <v>1636</v>
      </c>
      <c r="I673" s="1">
        <f t="shared" si="10"/>
        <v>0.76540196000915117</v>
      </c>
      <c r="J673" t="b">
        <f>ISERROR(VLOOKUP(A673,[1]tazToInclude!$A$2:$A$896,1,0))</f>
        <v>0</v>
      </c>
    </row>
    <row r="674" spans="1:10" x14ac:dyDescent="0.25">
      <c r="A674">
        <v>677</v>
      </c>
      <c r="B674" s="12">
        <v>29</v>
      </c>
      <c r="C674" s="12">
        <v>9984</v>
      </c>
      <c r="D674" s="12">
        <v>7038.5087999999996</v>
      </c>
      <c r="E674" s="1">
        <v>0.70497884600000005</v>
      </c>
      <c r="F674">
        <v>29</v>
      </c>
      <c r="G674">
        <v>2671740</v>
      </c>
      <c r="H674">
        <v>1235</v>
      </c>
      <c r="I674" s="1">
        <f t="shared" si="10"/>
        <v>0.46224557778825787</v>
      </c>
      <c r="J674" t="b">
        <f>ISERROR(VLOOKUP(A674,[1]tazToInclude!$A$2:$A$896,1,0))</f>
        <v>0</v>
      </c>
    </row>
    <row r="675" spans="1:10" x14ac:dyDescent="0.25">
      <c r="A675">
        <v>678</v>
      </c>
      <c r="B675" s="12">
        <v>86</v>
      </c>
      <c r="C675" s="12">
        <v>41183</v>
      </c>
      <c r="D675" s="12">
        <v>18428.096099999999</v>
      </c>
      <c r="E675" s="1">
        <v>0.44746852100000001</v>
      </c>
      <c r="F675">
        <v>86</v>
      </c>
      <c r="G675">
        <v>45241814</v>
      </c>
      <c r="H675">
        <v>17016</v>
      </c>
      <c r="I675" s="1">
        <f t="shared" si="10"/>
        <v>0.37611223988498782</v>
      </c>
      <c r="J675" t="b">
        <f>ISERROR(VLOOKUP(A675,[1]tazToInclude!$A$2:$A$896,1,0))</f>
        <v>0</v>
      </c>
    </row>
    <row r="676" spans="1:10" x14ac:dyDescent="0.25">
      <c r="A676">
        <v>679</v>
      </c>
      <c r="B676" s="12">
        <v>92</v>
      </c>
      <c r="C676" s="12">
        <v>40710</v>
      </c>
      <c r="D676" s="12">
        <v>18653.142500000002</v>
      </c>
      <c r="E676" s="1">
        <v>0.45819559100000001</v>
      </c>
      <c r="F676">
        <v>92</v>
      </c>
      <c r="G676">
        <v>50802187</v>
      </c>
      <c r="H676">
        <v>21509</v>
      </c>
      <c r="I676" s="1">
        <f t="shared" si="10"/>
        <v>0.42338728448836266</v>
      </c>
      <c r="J676" t="b">
        <f>ISERROR(VLOOKUP(A676,[1]tazToInclude!$A$2:$A$896,1,0))</f>
        <v>0</v>
      </c>
    </row>
    <row r="677" spans="1:10" x14ac:dyDescent="0.25">
      <c r="A677">
        <v>680</v>
      </c>
      <c r="B677" s="12">
        <v>42</v>
      </c>
      <c r="C677" s="12">
        <v>29003</v>
      </c>
      <c r="D677" s="12">
        <v>18802.861400000002</v>
      </c>
      <c r="E677" s="1">
        <v>0.64830746500000003</v>
      </c>
      <c r="F677">
        <v>42</v>
      </c>
      <c r="G677">
        <v>14561136</v>
      </c>
      <c r="H677">
        <v>1694</v>
      </c>
      <c r="I677" s="1">
        <f t="shared" si="10"/>
        <v>0.11633707699728922</v>
      </c>
      <c r="J677" t="b">
        <f>ISERROR(VLOOKUP(A677,[1]tazToInclude!$A$2:$A$896,1,0))</f>
        <v>0</v>
      </c>
    </row>
    <row r="678" spans="1:10" x14ac:dyDescent="0.25">
      <c r="A678">
        <v>681</v>
      </c>
      <c r="B678" s="12">
        <v>46</v>
      </c>
      <c r="C678" s="12">
        <v>36825</v>
      </c>
      <c r="D678" s="12">
        <v>20797.404299999998</v>
      </c>
      <c r="E678" s="1">
        <v>0.564763185</v>
      </c>
      <c r="F678">
        <v>46</v>
      </c>
      <c r="G678">
        <v>16343238</v>
      </c>
      <c r="H678">
        <v>1957</v>
      </c>
      <c r="I678" s="1">
        <f t="shared" si="10"/>
        <v>0.11974371296557022</v>
      </c>
      <c r="J678" t="b">
        <f>ISERROR(VLOOKUP(A678,[1]tazToInclude!$A$2:$A$896,1,0))</f>
        <v>0</v>
      </c>
    </row>
    <row r="679" spans="1:10" x14ac:dyDescent="0.25">
      <c r="A679">
        <v>682</v>
      </c>
      <c r="B679" s="12">
        <v>52</v>
      </c>
      <c r="C679" s="12">
        <v>44056</v>
      </c>
      <c r="D679" s="12">
        <v>21696.189600000002</v>
      </c>
      <c r="E679" s="1">
        <v>0.49246844000000001</v>
      </c>
      <c r="F679">
        <v>52</v>
      </c>
      <c r="G679">
        <v>18793433</v>
      </c>
      <c r="H679">
        <v>2749</v>
      </c>
      <c r="I679" s="1">
        <f t="shared" si="10"/>
        <v>0.14627449918277305</v>
      </c>
      <c r="J679" t="b">
        <f>ISERROR(VLOOKUP(A679,[1]tazToInclude!$A$2:$A$896,1,0))</f>
        <v>0</v>
      </c>
    </row>
    <row r="680" spans="1:10" x14ac:dyDescent="0.25">
      <c r="A680">
        <v>683</v>
      </c>
      <c r="B680" s="12">
        <v>52</v>
      </c>
      <c r="C680" s="12">
        <v>40895</v>
      </c>
      <c r="D680" s="12">
        <v>22313.0766</v>
      </c>
      <c r="E680" s="1">
        <v>0.54561869699999999</v>
      </c>
      <c r="F680">
        <v>52</v>
      </c>
      <c r="G680">
        <v>19863390</v>
      </c>
      <c r="H680">
        <v>2348</v>
      </c>
      <c r="I680" s="1">
        <f t="shared" si="10"/>
        <v>0.11820741575330293</v>
      </c>
      <c r="J680" t="b">
        <f>ISERROR(VLOOKUP(A680,[1]tazToInclude!$A$2:$A$896,1,0))</f>
        <v>0</v>
      </c>
    </row>
    <row r="681" spans="1:10" x14ac:dyDescent="0.25">
      <c r="A681">
        <v>684</v>
      </c>
      <c r="B681" s="12">
        <v>93</v>
      </c>
      <c r="C681" s="12">
        <v>36981</v>
      </c>
      <c r="D681" s="12">
        <v>17510.703799999999</v>
      </c>
      <c r="E681" s="1">
        <v>0.47350541600000001</v>
      </c>
      <c r="F681">
        <v>93</v>
      </c>
      <c r="G681">
        <v>54410190</v>
      </c>
      <c r="H681">
        <v>22861</v>
      </c>
      <c r="I681" s="1">
        <f t="shared" si="10"/>
        <v>0.42016026777337112</v>
      </c>
      <c r="J681" t="b">
        <f>ISERROR(VLOOKUP(A681,[1]tazToInclude!$A$2:$A$896,1,0))</f>
        <v>0</v>
      </c>
    </row>
    <row r="682" spans="1:10" x14ac:dyDescent="0.25">
      <c r="A682">
        <v>685</v>
      </c>
      <c r="B682" s="12">
        <v>82</v>
      </c>
      <c r="C682" s="12">
        <v>29348</v>
      </c>
      <c r="D682" s="12">
        <v>15996.999</v>
      </c>
      <c r="E682" s="1">
        <v>0.54507969899999997</v>
      </c>
      <c r="F682">
        <v>82</v>
      </c>
      <c r="G682">
        <v>47328471</v>
      </c>
      <c r="H682">
        <v>18356</v>
      </c>
      <c r="I682" s="1">
        <f t="shared" si="10"/>
        <v>0.38784265817503377</v>
      </c>
      <c r="J682" t="b">
        <f>ISERROR(VLOOKUP(A682,[1]tazToInclude!$A$2:$A$896,1,0))</f>
        <v>0</v>
      </c>
    </row>
    <row r="683" spans="1:10" x14ac:dyDescent="0.25">
      <c r="A683">
        <v>686</v>
      </c>
      <c r="B683" s="12">
        <v>30</v>
      </c>
      <c r="C683" s="12">
        <v>9582</v>
      </c>
      <c r="D683" s="12">
        <v>6358.88</v>
      </c>
      <c r="E683" s="1">
        <v>0.66362763499999999</v>
      </c>
      <c r="F683">
        <v>30</v>
      </c>
      <c r="G683">
        <v>4939359</v>
      </c>
      <c r="H683">
        <v>2074</v>
      </c>
      <c r="I683" s="1">
        <f t="shared" si="10"/>
        <v>0.4198925407122665</v>
      </c>
      <c r="J683" t="b">
        <f>ISERROR(VLOOKUP(A683,[1]tazToInclude!$A$2:$A$896,1,0))</f>
        <v>0</v>
      </c>
    </row>
    <row r="684" spans="1:10" x14ac:dyDescent="0.25">
      <c r="A684">
        <v>687</v>
      </c>
      <c r="B684" s="12">
        <v>26</v>
      </c>
      <c r="C684" s="12">
        <v>8541</v>
      </c>
      <c r="D684" s="12">
        <v>5444.3836000000001</v>
      </c>
      <c r="E684" s="1">
        <v>0.63744100199999998</v>
      </c>
      <c r="F684">
        <v>26</v>
      </c>
      <c r="G684">
        <v>5426764</v>
      </c>
      <c r="H684">
        <v>2143</v>
      </c>
      <c r="I684" s="1">
        <f t="shared" si="10"/>
        <v>0.39489463702493788</v>
      </c>
      <c r="J684" t="b">
        <f>ISERROR(VLOOKUP(A684,[1]tazToInclude!$A$2:$A$896,1,0))</f>
        <v>0</v>
      </c>
    </row>
    <row r="685" spans="1:10" x14ac:dyDescent="0.25">
      <c r="A685">
        <v>688</v>
      </c>
      <c r="B685" s="12">
        <v>6</v>
      </c>
      <c r="C685" s="12">
        <v>1605</v>
      </c>
      <c r="D685" s="12">
        <v>1254.3534999999999</v>
      </c>
      <c r="E685" s="1">
        <v>0.78152865999999999</v>
      </c>
      <c r="F685">
        <v>6</v>
      </c>
      <c r="G685">
        <v>340622</v>
      </c>
      <c r="H685">
        <v>201</v>
      </c>
      <c r="I685" s="1">
        <f t="shared" si="10"/>
        <v>0.59009694030332749</v>
      </c>
      <c r="J685" t="b">
        <f>ISERROR(VLOOKUP(A685,[1]tazToInclude!$A$2:$A$896,1,0))</f>
        <v>1</v>
      </c>
    </row>
    <row r="686" spans="1:10" x14ac:dyDescent="0.25">
      <c r="A686">
        <v>689</v>
      </c>
      <c r="B686" s="12">
        <v>12</v>
      </c>
      <c r="C686" s="12">
        <v>2181</v>
      </c>
      <c r="D686" s="12">
        <v>1656.444</v>
      </c>
      <c r="E686" s="1">
        <v>0.759488308</v>
      </c>
      <c r="F686">
        <v>12</v>
      </c>
      <c r="G686">
        <v>509455</v>
      </c>
      <c r="H686">
        <v>1050</v>
      </c>
      <c r="I686" s="1">
        <f t="shared" si="10"/>
        <v>2.0610259983708081</v>
      </c>
      <c r="J686" t="b">
        <f>ISERROR(VLOOKUP(A686,[1]tazToInclude!$A$2:$A$896,1,0))</f>
        <v>0</v>
      </c>
    </row>
    <row r="687" spans="1:10" x14ac:dyDescent="0.25">
      <c r="A687">
        <v>690</v>
      </c>
      <c r="B687" s="12">
        <v>98</v>
      </c>
      <c r="C687" s="12">
        <v>16149</v>
      </c>
      <c r="D687" s="12">
        <v>10940.399100000001</v>
      </c>
      <c r="E687" s="1">
        <v>0.67746604099999996</v>
      </c>
      <c r="F687">
        <v>98</v>
      </c>
      <c r="G687">
        <v>74705925</v>
      </c>
      <c r="H687">
        <v>44622</v>
      </c>
      <c r="I687" s="1">
        <f t="shared" si="10"/>
        <v>0.59730202122522413</v>
      </c>
      <c r="J687" t="b">
        <f>ISERROR(VLOOKUP(A687,[1]tazToInclude!$A$2:$A$896,1,0))</f>
        <v>0</v>
      </c>
    </row>
    <row r="688" spans="1:10" x14ac:dyDescent="0.25">
      <c r="A688">
        <v>691</v>
      </c>
      <c r="B688" s="12">
        <v>75</v>
      </c>
      <c r="C688" s="12">
        <v>14772</v>
      </c>
      <c r="D688" s="12">
        <v>11128.162700000001</v>
      </c>
      <c r="E688" s="1">
        <v>0.75332809999999994</v>
      </c>
      <c r="F688">
        <v>75</v>
      </c>
      <c r="G688">
        <v>55704658</v>
      </c>
      <c r="H688">
        <v>33330</v>
      </c>
      <c r="I688" s="1">
        <f t="shared" si="10"/>
        <v>0.59833416444276533</v>
      </c>
      <c r="J688" t="b">
        <f>ISERROR(VLOOKUP(A688,[1]tazToInclude!$A$2:$A$896,1,0))</f>
        <v>0</v>
      </c>
    </row>
    <row r="689" spans="1:10" x14ac:dyDescent="0.25">
      <c r="A689">
        <v>692</v>
      </c>
      <c r="B689" s="12">
        <v>58</v>
      </c>
      <c r="C689" s="12">
        <v>15318</v>
      </c>
      <c r="D689" s="12">
        <v>11724.0466</v>
      </c>
      <c r="E689" s="1">
        <v>0.76537711200000003</v>
      </c>
      <c r="F689">
        <v>58</v>
      </c>
      <c r="G689">
        <v>33886666</v>
      </c>
      <c r="H689">
        <v>25281</v>
      </c>
      <c r="I689" s="1">
        <f t="shared" si="10"/>
        <v>0.7460456570144729</v>
      </c>
      <c r="J689" t="b">
        <f>ISERROR(VLOOKUP(A689,[1]tazToInclude!$A$2:$A$896,1,0))</f>
        <v>0</v>
      </c>
    </row>
    <row r="690" spans="1:10" x14ac:dyDescent="0.25">
      <c r="A690">
        <v>693</v>
      </c>
      <c r="B690" s="12">
        <v>42</v>
      </c>
      <c r="C690" s="12">
        <v>12844</v>
      </c>
      <c r="D690" s="12">
        <v>9645.7024999999994</v>
      </c>
      <c r="E690" s="1">
        <v>0.75098898300000005</v>
      </c>
      <c r="F690">
        <v>42</v>
      </c>
      <c r="G690">
        <v>20688937</v>
      </c>
      <c r="H690">
        <v>15730</v>
      </c>
      <c r="I690" s="1">
        <f t="shared" si="10"/>
        <v>0.7603097249510693</v>
      </c>
      <c r="J690" t="b">
        <f>ISERROR(VLOOKUP(A690,[1]tazToInclude!$A$2:$A$896,1,0))</f>
        <v>0</v>
      </c>
    </row>
    <row r="691" spans="1:10" x14ac:dyDescent="0.25">
      <c r="A691">
        <v>694</v>
      </c>
      <c r="B691" s="12">
        <v>38</v>
      </c>
      <c r="C691" s="12">
        <v>13650</v>
      </c>
      <c r="D691" s="12">
        <v>11232.642400000001</v>
      </c>
      <c r="E691" s="1">
        <v>0.82290420500000006</v>
      </c>
      <c r="F691">
        <v>38</v>
      </c>
      <c r="G691">
        <v>13705950</v>
      </c>
      <c r="H691">
        <v>16446</v>
      </c>
      <c r="I691" s="1">
        <f t="shared" si="10"/>
        <v>1.1999168244448579</v>
      </c>
      <c r="J691" t="b">
        <f>ISERROR(VLOOKUP(A691,[1]tazToInclude!$A$2:$A$896,1,0))</f>
        <v>0</v>
      </c>
    </row>
    <row r="692" spans="1:10" x14ac:dyDescent="0.25">
      <c r="A692">
        <v>695</v>
      </c>
      <c r="B692" s="12">
        <v>35</v>
      </c>
      <c r="C692" s="12">
        <v>20630</v>
      </c>
      <c r="D692" s="12">
        <v>14380.67</v>
      </c>
      <c r="E692" s="1">
        <v>0.69707561799999995</v>
      </c>
      <c r="F692">
        <v>35</v>
      </c>
      <c r="G692">
        <v>8775884</v>
      </c>
      <c r="H692">
        <v>1635</v>
      </c>
      <c r="I692" s="1">
        <f t="shared" si="10"/>
        <v>0.1863060177185569</v>
      </c>
      <c r="J692" t="b">
        <f>ISERROR(VLOOKUP(A692,[1]tazToInclude!$A$2:$A$896,1,0))</f>
        <v>0</v>
      </c>
    </row>
    <row r="693" spans="1:10" x14ac:dyDescent="0.25">
      <c r="A693">
        <v>696</v>
      </c>
      <c r="B693" s="12">
        <v>36</v>
      </c>
      <c r="C693" s="12">
        <v>24820</v>
      </c>
      <c r="D693" s="12">
        <v>17231.582299999998</v>
      </c>
      <c r="E693" s="1">
        <v>0.694261978</v>
      </c>
      <c r="F693">
        <v>36</v>
      </c>
      <c r="G693">
        <v>11185395</v>
      </c>
      <c r="H693">
        <v>1467</v>
      </c>
      <c r="I693" s="1">
        <f t="shared" si="10"/>
        <v>0.13115316893145035</v>
      </c>
      <c r="J693" t="b">
        <f>ISERROR(VLOOKUP(A693,[1]tazToInclude!$A$2:$A$896,1,0))</f>
        <v>0</v>
      </c>
    </row>
    <row r="694" spans="1:10" x14ac:dyDescent="0.25">
      <c r="A694">
        <v>697</v>
      </c>
      <c r="B694" s="12">
        <v>30</v>
      </c>
      <c r="C694" s="12">
        <v>9234</v>
      </c>
      <c r="D694" s="12">
        <v>6101.7668000000003</v>
      </c>
      <c r="E694" s="1">
        <v>0.66079345899999997</v>
      </c>
      <c r="F694">
        <v>30</v>
      </c>
      <c r="G694">
        <v>4625153</v>
      </c>
      <c r="H694">
        <v>2736</v>
      </c>
      <c r="I694" s="1">
        <f t="shared" si="10"/>
        <v>0.59154799852026518</v>
      </c>
      <c r="J694" t="b">
        <f>ISERROR(VLOOKUP(A694,[1]tazToInclude!$A$2:$A$896,1,0))</f>
        <v>0</v>
      </c>
    </row>
    <row r="695" spans="1:10" x14ac:dyDescent="0.25">
      <c r="A695">
        <v>698</v>
      </c>
      <c r="B695" s="12">
        <v>26</v>
      </c>
      <c r="C695" s="12">
        <v>8800</v>
      </c>
      <c r="D695" s="12">
        <v>5984.4125999999997</v>
      </c>
      <c r="E695" s="1">
        <v>0.68004688599999996</v>
      </c>
      <c r="F695">
        <v>26</v>
      </c>
      <c r="G695">
        <v>4115410</v>
      </c>
      <c r="H695">
        <v>1531</v>
      </c>
      <c r="I695" s="1">
        <f t="shared" si="10"/>
        <v>0.37201639690820598</v>
      </c>
      <c r="J695" t="b">
        <f>ISERROR(VLOOKUP(A695,[1]tazToInclude!$A$2:$A$896,1,0))</f>
        <v>0</v>
      </c>
    </row>
    <row r="696" spans="1:10" x14ac:dyDescent="0.25">
      <c r="A696">
        <v>699</v>
      </c>
      <c r="B696" s="12">
        <v>65</v>
      </c>
      <c r="C696" s="12">
        <v>49001</v>
      </c>
      <c r="D696" s="12">
        <v>22849.8655</v>
      </c>
      <c r="E696" s="1">
        <v>0.466314269</v>
      </c>
      <c r="F696">
        <v>65</v>
      </c>
      <c r="G696">
        <v>25101153</v>
      </c>
      <c r="H696">
        <v>5025</v>
      </c>
      <c r="I696" s="1">
        <f t="shared" si="10"/>
        <v>0.20019000720803543</v>
      </c>
      <c r="J696" t="b">
        <f>ISERROR(VLOOKUP(A696,[1]tazToInclude!$A$2:$A$896,1,0))</f>
        <v>0</v>
      </c>
    </row>
    <row r="697" spans="1:10" x14ac:dyDescent="0.25">
      <c r="A697">
        <v>700</v>
      </c>
      <c r="B697" s="12">
        <v>65</v>
      </c>
      <c r="C697" s="12">
        <v>47538</v>
      </c>
      <c r="D697" s="12">
        <v>22589.259300000002</v>
      </c>
      <c r="E697" s="1">
        <v>0.475183207</v>
      </c>
      <c r="F697">
        <v>65</v>
      </c>
      <c r="G697">
        <v>28830017</v>
      </c>
      <c r="H697">
        <v>6292</v>
      </c>
      <c r="I697" s="1">
        <f t="shared" si="10"/>
        <v>0.21824475511061961</v>
      </c>
      <c r="J697" t="b">
        <f>ISERROR(VLOOKUP(A697,[1]tazToInclude!$A$2:$A$896,1,0))</f>
        <v>0</v>
      </c>
    </row>
    <row r="698" spans="1:10" x14ac:dyDescent="0.25">
      <c r="A698">
        <v>701</v>
      </c>
      <c r="B698" s="12">
        <v>64</v>
      </c>
      <c r="C698" s="12">
        <v>46098</v>
      </c>
      <c r="D698" s="12">
        <v>21598.8145</v>
      </c>
      <c r="E698" s="1">
        <v>0.46854124899999999</v>
      </c>
      <c r="F698">
        <v>64</v>
      </c>
      <c r="G698">
        <v>26292659</v>
      </c>
      <c r="H698">
        <v>6359</v>
      </c>
      <c r="I698" s="1">
        <f t="shared" si="10"/>
        <v>0.24185458001794341</v>
      </c>
      <c r="J698" t="b">
        <f>ISERROR(VLOOKUP(A698,[1]tazToInclude!$A$2:$A$896,1,0))</f>
        <v>0</v>
      </c>
    </row>
    <row r="699" spans="1:10" x14ac:dyDescent="0.25">
      <c r="A699">
        <v>702</v>
      </c>
      <c r="B699" s="12">
        <v>81</v>
      </c>
      <c r="C699" s="12">
        <v>46430</v>
      </c>
      <c r="D699" s="12">
        <v>21127.504300000001</v>
      </c>
      <c r="E699" s="1">
        <v>0.45503993799999998</v>
      </c>
      <c r="F699">
        <v>81</v>
      </c>
      <c r="G699">
        <v>37369458</v>
      </c>
      <c r="H699">
        <v>14881</v>
      </c>
      <c r="I699" s="1">
        <f t="shared" si="10"/>
        <v>0.39821289353460787</v>
      </c>
      <c r="J699" t="b">
        <f>ISERROR(VLOOKUP(A699,[1]tazToInclude!$A$2:$A$896,1,0))</f>
        <v>0</v>
      </c>
    </row>
    <row r="700" spans="1:10" x14ac:dyDescent="0.25">
      <c r="A700">
        <v>703</v>
      </c>
      <c r="B700" s="12">
        <v>88</v>
      </c>
      <c r="C700" s="12">
        <v>44042</v>
      </c>
      <c r="D700" s="12">
        <v>19714.331999999999</v>
      </c>
      <c r="E700" s="1">
        <v>0.44762572099999998</v>
      </c>
      <c r="F700">
        <v>88</v>
      </c>
      <c r="G700">
        <v>49799871</v>
      </c>
      <c r="H700">
        <v>20074</v>
      </c>
      <c r="I700" s="1">
        <f t="shared" si="10"/>
        <v>0.4030934136355494</v>
      </c>
      <c r="J700" t="b">
        <f>ISERROR(VLOOKUP(A700,[1]tazToInclude!$A$2:$A$896,1,0))</f>
        <v>0</v>
      </c>
    </row>
    <row r="701" spans="1:10" x14ac:dyDescent="0.25">
      <c r="A701">
        <v>704</v>
      </c>
      <c r="B701" s="12">
        <v>87</v>
      </c>
      <c r="C701" s="12">
        <v>44544</v>
      </c>
      <c r="D701" s="12">
        <v>19155.582399999999</v>
      </c>
      <c r="E701" s="1">
        <v>0.43003732</v>
      </c>
      <c r="F701">
        <v>87</v>
      </c>
      <c r="G701">
        <v>48452734</v>
      </c>
      <c r="H701">
        <v>19843</v>
      </c>
      <c r="I701" s="1">
        <f t="shared" si="10"/>
        <v>0.40953313387847218</v>
      </c>
      <c r="J701" t="b">
        <f>ISERROR(VLOOKUP(A701,[1]tazToInclude!$A$2:$A$896,1,0))</f>
        <v>0</v>
      </c>
    </row>
    <row r="702" spans="1:10" x14ac:dyDescent="0.25">
      <c r="A702">
        <v>705</v>
      </c>
      <c r="B702" s="12">
        <v>40</v>
      </c>
      <c r="C702" s="12">
        <v>29480</v>
      </c>
      <c r="D702" s="12">
        <v>18403.8482</v>
      </c>
      <c r="E702" s="1">
        <v>0.62428250299999999</v>
      </c>
      <c r="F702">
        <v>40</v>
      </c>
      <c r="G702">
        <v>13872471</v>
      </c>
      <c r="H702">
        <v>2022</v>
      </c>
      <c r="I702" s="1">
        <f t="shared" si="10"/>
        <v>0.14575629676933546</v>
      </c>
      <c r="J702" t="b">
        <f>ISERROR(VLOOKUP(A702,[1]tazToInclude!$A$2:$A$896,1,0))</f>
        <v>0</v>
      </c>
    </row>
    <row r="703" spans="1:10" x14ac:dyDescent="0.25">
      <c r="A703">
        <v>706</v>
      </c>
      <c r="B703" s="12">
        <v>45</v>
      </c>
      <c r="C703" s="12">
        <v>38073</v>
      </c>
      <c r="D703" s="12">
        <v>19690.107100000001</v>
      </c>
      <c r="E703" s="1">
        <v>0.51716720800000004</v>
      </c>
      <c r="F703">
        <v>45</v>
      </c>
      <c r="G703">
        <v>16049721</v>
      </c>
      <c r="H703">
        <v>2381</v>
      </c>
      <c r="I703" s="1">
        <f t="shared" si="10"/>
        <v>0.14835148847758786</v>
      </c>
      <c r="J703" t="b">
        <f>ISERROR(VLOOKUP(A703,[1]tazToInclude!$A$2:$A$896,1,0))</f>
        <v>0</v>
      </c>
    </row>
    <row r="704" spans="1:10" x14ac:dyDescent="0.25">
      <c r="A704">
        <v>707</v>
      </c>
      <c r="B704" s="12">
        <v>74</v>
      </c>
      <c r="C704" s="12">
        <v>50677</v>
      </c>
      <c r="D704" s="12">
        <v>22853.030599999998</v>
      </c>
      <c r="E704" s="1">
        <v>0.45095468599999999</v>
      </c>
      <c r="F704">
        <v>74</v>
      </c>
      <c r="G704">
        <v>30690487</v>
      </c>
      <c r="H704">
        <v>9836</v>
      </c>
      <c r="I704" s="1">
        <f t="shared" si="10"/>
        <v>0.32049018967994869</v>
      </c>
      <c r="J704" t="b">
        <f>ISERROR(VLOOKUP(A704,[1]tazToInclude!$A$2:$A$896,1,0))</f>
        <v>0</v>
      </c>
    </row>
    <row r="705" spans="1:10" x14ac:dyDescent="0.25">
      <c r="A705">
        <v>708</v>
      </c>
      <c r="B705" s="12">
        <v>71</v>
      </c>
      <c r="C705" s="12">
        <v>48817</v>
      </c>
      <c r="D705" s="12">
        <v>22283.749400000001</v>
      </c>
      <c r="E705" s="1">
        <v>0.456475191</v>
      </c>
      <c r="F705">
        <v>71</v>
      </c>
      <c r="G705">
        <v>30027929</v>
      </c>
      <c r="H705">
        <v>8711</v>
      </c>
      <c r="I705" s="1">
        <f t="shared" si="10"/>
        <v>0.29009659640529989</v>
      </c>
      <c r="J705" t="b">
        <f>ISERROR(VLOOKUP(A705,[1]tazToInclude!$A$2:$A$896,1,0))</f>
        <v>0</v>
      </c>
    </row>
    <row r="706" spans="1:10" x14ac:dyDescent="0.25">
      <c r="A706">
        <v>709</v>
      </c>
      <c r="B706" s="12">
        <v>25</v>
      </c>
      <c r="C706" s="12">
        <v>8054</v>
      </c>
      <c r="D706" s="12">
        <v>5076.4778999999999</v>
      </c>
      <c r="E706" s="1">
        <v>0.63030517799999997</v>
      </c>
      <c r="F706">
        <v>25</v>
      </c>
      <c r="G706">
        <v>5070369</v>
      </c>
      <c r="H706">
        <v>2321</v>
      </c>
      <c r="I706" s="1">
        <f t="shared" si="10"/>
        <v>0.45775761093521988</v>
      </c>
      <c r="J706" t="b">
        <f>ISERROR(VLOOKUP(A706,[1]tazToInclude!$A$2:$A$896,1,0))</f>
        <v>1</v>
      </c>
    </row>
    <row r="707" spans="1:10" x14ac:dyDescent="0.25">
      <c r="A707">
        <v>710</v>
      </c>
      <c r="B707" s="12">
        <v>34</v>
      </c>
      <c r="C707" s="12">
        <v>11776</v>
      </c>
      <c r="D707" s="12">
        <v>7842.4454999999998</v>
      </c>
      <c r="E707" s="1">
        <v>0.665968538</v>
      </c>
      <c r="F707">
        <v>34</v>
      </c>
      <c r="G707">
        <v>6198521</v>
      </c>
      <c r="H707">
        <v>3333</v>
      </c>
      <c r="I707" s="1">
        <f t="shared" ref="I707:I770" si="11">IFERROR(H707*1000/G707,1.7)</f>
        <v>0.53770891475563287</v>
      </c>
      <c r="J707" t="b">
        <f>ISERROR(VLOOKUP(A707,[1]tazToInclude!$A$2:$A$896,1,0))</f>
        <v>0</v>
      </c>
    </row>
    <row r="708" spans="1:10" x14ac:dyDescent="0.25">
      <c r="A708">
        <v>711</v>
      </c>
      <c r="B708" s="12">
        <v>84</v>
      </c>
      <c r="C708" s="12">
        <v>49753</v>
      </c>
      <c r="D708" s="12">
        <v>22720.578799999999</v>
      </c>
      <c r="E708" s="1">
        <v>0.456667514</v>
      </c>
      <c r="F708">
        <v>84</v>
      </c>
      <c r="G708">
        <v>39043420</v>
      </c>
      <c r="H708">
        <v>15089</v>
      </c>
      <c r="I708" s="1">
        <f t="shared" si="11"/>
        <v>0.3864671691158203</v>
      </c>
      <c r="J708" t="b">
        <f>ISERROR(VLOOKUP(A708,[1]tazToInclude!$A$2:$A$896,1,0))</f>
        <v>0</v>
      </c>
    </row>
    <row r="709" spans="1:10" x14ac:dyDescent="0.25">
      <c r="A709">
        <v>712</v>
      </c>
      <c r="B709" s="12">
        <v>81</v>
      </c>
      <c r="C709" s="12">
        <v>48324</v>
      </c>
      <c r="D709" s="12">
        <v>20917.372800000001</v>
      </c>
      <c r="E709" s="1">
        <v>0.43285681599999998</v>
      </c>
      <c r="F709">
        <v>81</v>
      </c>
      <c r="G709">
        <v>38701086</v>
      </c>
      <c r="H709">
        <v>15111</v>
      </c>
      <c r="I709" s="1">
        <f t="shared" si="11"/>
        <v>0.39045415934839656</v>
      </c>
      <c r="J709" t="b">
        <f>ISERROR(VLOOKUP(A709,[1]tazToInclude!$A$2:$A$896,1,0))</f>
        <v>0</v>
      </c>
    </row>
    <row r="710" spans="1:10" x14ac:dyDescent="0.25">
      <c r="A710">
        <v>713</v>
      </c>
      <c r="B710" s="12">
        <v>89</v>
      </c>
      <c r="C710" s="12">
        <v>43052</v>
      </c>
      <c r="D710" s="12">
        <v>17813.808799999999</v>
      </c>
      <c r="E710" s="1">
        <v>0.41377424499999998</v>
      </c>
      <c r="F710">
        <v>89</v>
      </c>
      <c r="G710">
        <v>52220754</v>
      </c>
      <c r="H710">
        <v>21558</v>
      </c>
      <c r="I710" s="1">
        <f t="shared" si="11"/>
        <v>0.41282437247076131</v>
      </c>
      <c r="J710" t="b">
        <f>ISERROR(VLOOKUP(A710,[1]tazToInclude!$A$2:$A$896,1,0))</f>
        <v>0</v>
      </c>
    </row>
    <row r="711" spans="1:10" x14ac:dyDescent="0.25">
      <c r="A711">
        <v>714</v>
      </c>
      <c r="B711" s="12">
        <v>35</v>
      </c>
      <c r="C711" s="12">
        <v>15158</v>
      </c>
      <c r="D711" s="12">
        <v>10037.811799999999</v>
      </c>
      <c r="E711" s="1">
        <v>0.66221215200000005</v>
      </c>
      <c r="F711">
        <v>35</v>
      </c>
      <c r="G711">
        <v>8593904</v>
      </c>
      <c r="H711">
        <v>2559</v>
      </c>
      <c r="I711" s="1">
        <f t="shared" si="11"/>
        <v>0.29776920943031249</v>
      </c>
      <c r="J711" t="b">
        <f>ISERROR(VLOOKUP(A711,[1]tazToInclude!$A$2:$A$896,1,0))</f>
        <v>0</v>
      </c>
    </row>
    <row r="712" spans="1:10" x14ac:dyDescent="0.25">
      <c r="A712">
        <v>715</v>
      </c>
      <c r="B712" s="12">
        <v>32</v>
      </c>
      <c r="C712" s="12">
        <v>15169</v>
      </c>
      <c r="D712" s="12">
        <v>10265.303400000001</v>
      </c>
      <c r="E712" s="1">
        <v>0.67672907900000001</v>
      </c>
      <c r="F712">
        <v>32</v>
      </c>
      <c r="G712">
        <v>8018107</v>
      </c>
      <c r="H712">
        <v>2374</v>
      </c>
      <c r="I712" s="1">
        <f t="shared" si="11"/>
        <v>0.296079860246315</v>
      </c>
      <c r="J712" t="b">
        <f>ISERROR(VLOOKUP(A712,[1]tazToInclude!$A$2:$A$896,1,0))</f>
        <v>0</v>
      </c>
    </row>
    <row r="713" spans="1:10" x14ac:dyDescent="0.25">
      <c r="A713">
        <v>716</v>
      </c>
      <c r="B713" s="12">
        <v>23</v>
      </c>
      <c r="C713" s="12">
        <v>6649</v>
      </c>
      <c r="D713" s="12">
        <v>4767.5951999999997</v>
      </c>
      <c r="E713" s="1">
        <v>0.717039435</v>
      </c>
      <c r="F713">
        <v>23</v>
      </c>
      <c r="G713">
        <v>1667998</v>
      </c>
      <c r="H713">
        <v>2423</v>
      </c>
      <c r="I713" s="1">
        <f t="shared" si="11"/>
        <v>1.4526396314623879</v>
      </c>
      <c r="J713" t="b">
        <f>ISERROR(VLOOKUP(A713,[1]tazToInclude!$A$2:$A$896,1,0))</f>
        <v>0</v>
      </c>
    </row>
    <row r="714" spans="1:10" x14ac:dyDescent="0.25">
      <c r="A714">
        <v>717</v>
      </c>
      <c r="B714" s="12">
        <v>23</v>
      </c>
      <c r="C714" s="12">
        <v>7533</v>
      </c>
      <c r="D714" s="12">
        <v>5117.2040999999999</v>
      </c>
      <c r="E714" s="1">
        <v>0.67930493800000002</v>
      </c>
      <c r="F714">
        <v>23</v>
      </c>
      <c r="G714">
        <v>2430722</v>
      </c>
      <c r="H714">
        <v>1761</v>
      </c>
      <c r="I714" s="1">
        <f t="shared" si="11"/>
        <v>0.72447610216223823</v>
      </c>
      <c r="J714" t="b">
        <f>ISERROR(VLOOKUP(A714,[1]tazToInclude!$A$2:$A$896,1,0))</f>
        <v>0</v>
      </c>
    </row>
    <row r="715" spans="1:10" x14ac:dyDescent="0.25">
      <c r="A715">
        <v>718</v>
      </c>
      <c r="B715" s="12">
        <v>26</v>
      </c>
      <c r="C715" s="12">
        <v>8920</v>
      </c>
      <c r="D715" s="12">
        <v>5655.3744999999999</v>
      </c>
      <c r="E715" s="1">
        <v>0.63401059400000004</v>
      </c>
      <c r="F715">
        <v>26</v>
      </c>
      <c r="G715">
        <v>4459803</v>
      </c>
      <c r="H715">
        <v>2045</v>
      </c>
      <c r="I715" s="1">
        <f t="shared" si="11"/>
        <v>0.45854043328819682</v>
      </c>
      <c r="J715" t="b">
        <f>ISERROR(VLOOKUP(A715,[1]tazToInclude!$A$2:$A$896,1,0))</f>
        <v>0</v>
      </c>
    </row>
    <row r="716" spans="1:10" x14ac:dyDescent="0.25">
      <c r="A716">
        <v>719</v>
      </c>
      <c r="B716" s="12">
        <v>19</v>
      </c>
      <c r="C716" s="12">
        <v>5423</v>
      </c>
      <c r="D716" s="12">
        <v>4000.9715999999999</v>
      </c>
      <c r="E716" s="1">
        <v>0.73777827799999995</v>
      </c>
      <c r="F716">
        <v>19</v>
      </c>
      <c r="G716">
        <v>1177339</v>
      </c>
      <c r="H716">
        <v>2200</v>
      </c>
      <c r="I716" s="1">
        <f t="shared" si="11"/>
        <v>1.8686206776467951</v>
      </c>
      <c r="J716" t="b">
        <f>ISERROR(VLOOKUP(A716,[1]tazToInclude!$A$2:$A$896,1,0))</f>
        <v>0</v>
      </c>
    </row>
    <row r="717" spans="1:10" x14ac:dyDescent="0.25">
      <c r="A717">
        <v>720</v>
      </c>
      <c r="B717" s="12">
        <v>18</v>
      </c>
      <c r="C717" s="12">
        <v>5331</v>
      </c>
      <c r="D717" s="12">
        <v>3912.9711000000002</v>
      </c>
      <c r="E717" s="1">
        <v>0.73400320799999996</v>
      </c>
      <c r="F717">
        <v>18</v>
      </c>
      <c r="G717">
        <v>1073481</v>
      </c>
      <c r="H717">
        <v>1776</v>
      </c>
      <c r="I717" s="1">
        <f t="shared" si="11"/>
        <v>1.6544307724123668</v>
      </c>
      <c r="J717" t="b">
        <f>ISERROR(VLOOKUP(A717,[1]tazToInclude!$A$2:$A$896,1,0))</f>
        <v>0</v>
      </c>
    </row>
    <row r="718" spans="1:10" x14ac:dyDescent="0.25">
      <c r="A718">
        <v>721</v>
      </c>
      <c r="B718" s="12">
        <v>22</v>
      </c>
      <c r="C718" s="12">
        <v>7977</v>
      </c>
      <c r="D718" s="12">
        <v>5309.3149000000003</v>
      </c>
      <c r="E718" s="1">
        <v>0.66557789899999997</v>
      </c>
      <c r="F718">
        <v>22</v>
      </c>
      <c r="G718">
        <v>3117427</v>
      </c>
      <c r="H718">
        <v>1301</v>
      </c>
      <c r="I718" s="1">
        <f t="shared" si="11"/>
        <v>0.41733134408600425</v>
      </c>
      <c r="J718" t="b">
        <f>ISERROR(VLOOKUP(A718,[1]tazToInclude!$A$2:$A$896,1,0))</f>
        <v>0</v>
      </c>
    </row>
    <row r="719" spans="1:10" x14ac:dyDescent="0.25">
      <c r="A719">
        <v>722</v>
      </c>
      <c r="B719" s="12">
        <v>23</v>
      </c>
      <c r="C719" s="12">
        <v>8221</v>
      </c>
      <c r="D719" s="12">
        <v>5473.0852000000004</v>
      </c>
      <c r="E719" s="1">
        <v>0.66574445900000001</v>
      </c>
      <c r="F719">
        <v>23</v>
      </c>
      <c r="G719">
        <v>2849924</v>
      </c>
      <c r="H719">
        <v>1462</v>
      </c>
      <c r="I719" s="1">
        <f t="shared" si="11"/>
        <v>0.51299613603731187</v>
      </c>
      <c r="J719" t="b">
        <f>ISERROR(VLOOKUP(A719,[1]tazToInclude!$A$2:$A$896,1,0))</f>
        <v>0</v>
      </c>
    </row>
    <row r="720" spans="1:10" x14ac:dyDescent="0.25">
      <c r="A720">
        <v>723</v>
      </c>
      <c r="B720" s="12">
        <v>32</v>
      </c>
      <c r="C720" s="12">
        <v>7474</v>
      </c>
      <c r="D720" s="12">
        <v>4652.9593999999997</v>
      </c>
      <c r="E720" s="1">
        <v>0.62255276999999998</v>
      </c>
      <c r="F720">
        <v>32</v>
      </c>
      <c r="G720">
        <v>14283486</v>
      </c>
      <c r="H720">
        <v>16647</v>
      </c>
      <c r="I720" s="1">
        <f t="shared" si="11"/>
        <v>1.1654717902898495</v>
      </c>
      <c r="J720" t="b">
        <f>ISERROR(VLOOKUP(A720,[1]tazToInclude!$A$2:$A$896,1,0))</f>
        <v>0</v>
      </c>
    </row>
    <row r="721" spans="1:10" x14ac:dyDescent="0.25">
      <c r="A721">
        <v>724</v>
      </c>
      <c r="B721" s="12">
        <v>44</v>
      </c>
      <c r="C721" s="12">
        <v>10445</v>
      </c>
      <c r="D721" s="12">
        <v>7430.4992000000002</v>
      </c>
      <c r="E721" s="1">
        <v>0.71139293400000003</v>
      </c>
      <c r="F721">
        <v>44</v>
      </c>
      <c r="G721">
        <v>30338402</v>
      </c>
      <c r="H721">
        <v>21216</v>
      </c>
      <c r="I721" s="1">
        <f t="shared" si="11"/>
        <v>0.69931171720910024</v>
      </c>
      <c r="J721" t="b">
        <f>ISERROR(VLOOKUP(A721,[1]tazToInclude!$A$2:$A$896,1,0))</f>
        <v>0</v>
      </c>
    </row>
    <row r="722" spans="1:10" x14ac:dyDescent="0.25">
      <c r="A722">
        <v>725</v>
      </c>
      <c r="B722" s="12">
        <v>29</v>
      </c>
      <c r="C722" s="12">
        <v>8494</v>
      </c>
      <c r="D722" s="12">
        <v>5758.1547</v>
      </c>
      <c r="E722" s="1">
        <v>0.67790848800000003</v>
      </c>
      <c r="F722">
        <v>29</v>
      </c>
      <c r="G722">
        <v>12693870</v>
      </c>
      <c r="H722">
        <v>14449</v>
      </c>
      <c r="I722" s="1">
        <f t="shared" si="11"/>
        <v>1.1382659504154367</v>
      </c>
      <c r="J722" t="b">
        <f>ISERROR(VLOOKUP(A722,[1]tazToInclude!$A$2:$A$896,1,0))</f>
        <v>0</v>
      </c>
    </row>
    <row r="723" spans="1:10" x14ac:dyDescent="0.25">
      <c r="A723">
        <v>726</v>
      </c>
      <c r="B723" s="12">
        <v>41</v>
      </c>
      <c r="C723" s="12">
        <v>12628</v>
      </c>
      <c r="D723" s="12">
        <v>9551.2981999999993</v>
      </c>
      <c r="E723" s="1">
        <v>0.75635874199999997</v>
      </c>
      <c r="F723">
        <v>41</v>
      </c>
      <c r="G723">
        <v>22176180</v>
      </c>
      <c r="H723">
        <v>17130</v>
      </c>
      <c r="I723" s="1">
        <f t="shared" si="11"/>
        <v>0.77245044006677432</v>
      </c>
      <c r="J723" t="b">
        <f>ISERROR(VLOOKUP(A723,[1]tazToInclude!$A$2:$A$896,1,0))</f>
        <v>0</v>
      </c>
    </row>
    <row r="724" spans="1:10" x14ac:dyDescent="0.25">
      <c r="A724">
        <v>727</v>
      </c>
      <c r="B724" s="12">
        <v>32</v>
      </c>
      <c r="C724" s="12">
        <v>10923</v>
      </c>
      <c r="D724" s="12">
        <v>7885.9494000000004</v>
      </c>
      <c r="E724" s="1">
        <v>0.72195819800000005</v>
      </c>
      <c r="F724">
        <v>32</v>
      </c>
      <c r="G724">
        <v>13497286</v>
      </c>
      <c r="H724">
        <v>14096</v>
      </c>
      <c r="I724" s="1">
        <f t="shared" si="11"/>
        <v>1.0443581028067421</v>
      </c>
      <c r="J724" t="b">
        <f>ISERROR(VLOOKUP(A724,[1]tazToInclude!$A$2:$A$896,1,0))</f>
        <v>0</v>
      </c>
    </row>
    <row r="725" spans="1:10" x14ac:dyDescent="0.25">
      <c r="A725">
        <v>728</v>
      </c>
      <c r="B725" s="12">
        <v>23</v>
      </c>
      <c r="C725" s="12">
        <v>7384</v>
      </c>
      <c r="D725" s="12">
        <v>4895.5397999999996</v>
      </c>
      <c r="E725" s="1">
        <v>0.66299293100000001</v>
      </c>
      <c r="F725">
        <v>23</v>
      </c>
      <c r="G725">
        <v>3346728</v>
      </c>
      <c r="H725">
        <v>2131</v>
      </c>
      <c r="I725" s="1">
        <f t="shared" si="11"/>
        <v>0.63674131868499617</v>
      </c>
      <c r="J725" t="b">
        <f>ISERROR(VLOOKUP(A725,[1]tazToInclude!$A$2:$A$896,1,0))</f>
        <v>0</v>
      </c>
    </row>
    <row r="726" spans="1:10" x14ac:dyDescent="0.25">
      <c r="A726">
        <v>729</v>
      </c>
      <c r="B726" s="12">
        <v>26</v>
      </c>
      <c r="C726" s="12">
        <v>10135</v>
      </c>
      <c r="D726" s="12">
        <v>6752.8878000000004</v>
      </c>
      <c r="E726" s="1">
        <v>0.66629381399999998</v>
      </c>
      <c r="F726">
        <v>26</v>
      </c>
      <c r="G726">
        <v>3794854</v>
      </c>
      <c r="H726">
        <v>1036</v>
      </c>
      <c r="I726" s="1">
        <f t="shared" si="11"/>
        <v>0.27300128015465153</v>
      </c>
      <c r="J726" t="b">
        <f>ISERROR(VLOOKUP(A726,[1]tazToInclude!$A$2:$A$896,1,0))</f>
        <v>0</v>
      </c>
    </row>
    <row r="727" spans="1:10" x14ac:dyDescent="0.25">
      <c r="A727">
        <v>730</v>
      </c>
      <c r="B727" s="12">
        <v>89</v>
      </c>
      <c r="C727" s="12">
        <v>12881</v>
      </c>
      <c r="D727" s="12">
        <v>9444.5509000000002</v>
      </c>
      <c r="E727" s="1">
        <v>0.73321565899999996</v>
      </c>
      <c r="F727">
        <v>89</v>
      </c>
      <c r="G727">
        <v>70698162</v>
      </c>
      <c r="H727">
        <v>44630</v>
      </c>
      <c r="I727" s="1">
        <f t="shared" si="11"/>
        <v>0.63127525154048558</v>
      </c>
      <c r="J727" t="b">
        <f>ISERROR(VLOOKUP(A727,[1]tazToInclude!$A$2:$A$896,1,0))</f>
        <v>0</v>
      </c>
    </row>
    <row r="728" spans="1:10" x14ac:dyDescent="0.25">
      <c r="A728">
        <v>731</v>
      </c>
      <c r="B728" s="12">
        <v>87</v>
      </c>
      <c r="C728" s="12">
        <v>11922</v>
      </c>
      <c r="D728" s="12">
        <v>8378.1293999999998</v>
      </c>
      <c r="E728" s="1">
        <v>0.70274529399999996</v>
      </c>
      <c r="F728">
        <v>87</v>
      </c>
      <c r="G728">
        <v>71993193</v>
      </c>
      <c r="H728">
        <v>46520</v>
      </c>
      <c r="I728" s="1">
        <f t="shared" si="11"/>
        <v>0.64617220130797648</v>
      </c>
      <c r="J728" t="b">
        <f>ISERROR(VLOOKUP(A728,[1]tazToInclude!$A$2:$A$896,1,0))</f>
        <v>0</v>
      </c>
    </row>
    <row r="729" spans="1:10" x14ac:dyDescent="0.25">
      <c r="A729">
        <v>732</v>
      </c>
      <c r="B729" s="12">
        <v>75</v>
      </c>
      <c r="C729" s="12">
        <v>12918</v>
      </c>
      <c r="D729" s="12">
        <v>9590.4676999999992</v>
      </c>
      <c r="E729" s="1">
        <v>0.742411186</v>
      </c>
      <c r="F729">
        <v>75</v>
      </c>
      <c r="G729">
        <v>60569219</v>
      </c>
      <c r="H729">
        <v>39823</v>
      </c>
      <c r="I729" s="1">
        <f t="shared" si="11"/>
        <v>0.65747917271312351</v>
      </c>
      <c r="J729" t="b">
        <f>ISERROR(VLOOKUP(A729,[1]tazToInclude!$A$2:$A$896,1,0))</f>
        <v>0</v>
      </c>
    </row>
    <row r="730" spans="1:10" x14ac:dyDescent="0.25">
      <c r="A730">
        <v>733</v>
      </c>
      <c r="B730" s="12">
        <v>84</v>
      </c>
      <c r="C730" s="12">
        <v>49475</v>
      </c>
      <c r="D730" s="12">
        <v>21258.6878</v>
      </c>
      <c r="E730" s="1">
        <v>0.42968545299999999</v>
      </c>
      <c r="F730">
        <v>84</v>
      </c>
      <c r="G730">
        <v>42841080</v>
      </c>
      <c r="H730">
        <v>17141</v>
      </c>
      <c r="I730" s="1">
        <f t="shared" si="11"/>
        <v>0.4001066266303277</v>
      </c>
      <c r="J730" t="b">
        <f>ISERROR(VLOOKUP(A730,[1]tazToInclude!$A$2:$A$896,1,0))</f>
        <v>0</v>
      </c>
    </row>
    <row r="731" spans="1:10" x14ac:dyDescent="0.25">
      <c r="A731">
        <v>734</v>
      </c>
      <c r="B731" s="12">
        <v>84</v>
      </c>
      <c r="C731" s="12">
        <v>47044</v>
      </c>
      <c r="D731" s="12">
        <v>19179.481299999999</v>
      </c>
      <c r="E731" s="1">
        <v>0.40769240099999998</v>
      </c>
      <c r="F731">
        <v>84</v>
      </c>
      <c r="G731">
        <v>43115290</v>
      </c>
      <c r="H731">
        <v>17443</v>
      </c>
      <c r="I731" s="1">
        <f t="shared" si="11"/>
        <v>0.4045664542671521</v>
      </c>
      <c r="J731" t="b">
        <f>ISERROR(VLOOKUP(A731,[1]tazToInclude!$A$2:$A$896,1,0))</f>
        <v>0</v>
      </c>
    </row>
    <row r="732" spans="1:10" x14ac:dyDescent="0.25">
      <c r="A732">
        <v>735</v>
      </c>
      <c r="B732" s="12">
        <v>97</v>
      </c>
      <c r="C732" s="12">
        <v>45208</v>
      </c>
      <c r="D732" s="12">
        <v>17737.950199999999</v>
      </c>
      <c r="E732" s="1">
        <v>0.39236308199999997</v>
      </c>
      <c r="F732">
        <v>97</v>
      </c>
      <c r="G732">
        <v>58061635</v>
      </c>
      <c r="H732">
        <v>26832</v>
      </c>
      <c r="I732" s="1">
        <f t="shared" si="11"/>
        <v>0.46212959728054503</v>
      </c>
      <c r="J732" t="b">
        <f>ISERROR(VLOOKUP(A732,[1]tazToInclude!$A$2:$A$896,1,0))</f>
        <v>0</v>
      </c>
    </row>
    <row r="733" spans="1:10" x14ac:dyDescent="0.25">
      <c r="A733">
        <v>736</v>
      </c>
      <c r="B733" s="12">
        <v>97</v>
      </c>
      <c r="C733" s="12">
        <v>49136</v>
      </c>
      <c r="D733" s="12">
        <v>20064.517899999999</v>
      </c>
      <c r="E733" s="1">
        <v>0.40834658699999998</v>
      </c>
      <c r="F733">
        <v>97</v>
      </c>
      <c r="G733">
        <v>56924443</v>
      </c>
      <c r="H733">
        <v>23446</v>
      </c>
      <c r="I733" s="1">
        <f t="shared" si="11"/>
        <v>0.41187930464247141</v>
      </c>
      <c r="J733" t="b">
        <f>ISERROR(VLOOKUP(A733,[1]tazToInclude!$A$2:$A$896,1,0))</f>
        <v>0</v>
      </c>
    </row>
    <row r="734" spans="1:10" x14ac:dyDescent="0.25">
      <c r="A734">
        <v>737</v>
      </c>
      <c r="B734" s="12">
        <v>4</v>
      </c>
      <c r="C734" s="12">
        <v>718</v>
      </c>
      <c r="D734" s="12">
        <v>517.47670000000005</v>
      </c>
      <c r="E734" s="1">
        <v>0.72071963800000005</v>
      </c>
      <c r="F734">
        <v>4</v>
      </c>
      <c r="G734">
        <v>162897</v>
      </c>
      <c r="H734">
        <v>417</v>
      </c>
      <c r="I734" s="1">
        <f t="shared" si="11"/>
        <v>2.559899813992891</v>
      </c>
      <c r="J734" t="b">
        <f>ISERROR(VLOOKUP(A734,[1]tazToInclude!$A$2:$A$896,1,0))</f>
        <v>1</v>
      </c>
    </row>
    <row r="735" spans="1:10" x14ac:dyDescent="0.25">
      <c r="A735">
        <v>738</v>
      </c>
      <c r="B735" s="12">
        <v>4</v>
      </c>
      <c r="C735" s="12">
        <v>791</v>
      </c>
      <c r="D735" s="12">
        <v>550.41409999999996</v>
      </c>
      <c r="E735" s="1">
        <v>0.69584589100000005</v>
      </c>
      <c r="F735">
        <v>4</v>
      </c>
      <c r="G735">
        <v>193622</v>
      </c>
      <c r="H735">
        <v>155</v>
      </c>
      <c r="I735" s="1">
        <f t="shared" si="11"/>
        <v>0.80052886552147995</v>
      </c>
      <c r="J735" t="b">
        <f>ISERROR(VLOOKUP(A735,[1]tazToInclude!$A$2:$A$896,1,0))</f>
        <v>1</v>
      </c>
    </row>
    <row r="736" spans="1:10" x14ac:dyDescent="0.25">
      <c r="A736">
        <v>739</v>
      </c>
      <c r="B736" s="12">
        <v>12</v>
      </c>
      <c r="C736" s="12">
        <v>3494</v>
      </c>
      <c r="D736" s="12">
        <v>2634.1156000000001</v>
      </c>
      <c r="E736" s="1">
        <v>0.75389685200000001</v>
      </c>
      <c r="F736">
        <v>12</v>
      </c>
      <c r="G736">
        <v>640419</v>
      </c>
      <c r="H736">
        <v>761</v>
      </c>
      <c r="I736" s="1">
        <f t="shared" si="11"/>
        <v>1.1882845449619701</v>
      </c>
      <c r="J736" t="b">
        <f>ISERROR(VLOOKUP(A736,[1]tazToInclude!$A$2:$A$896,1,0))</f>
        <v>1</v>
      </c>
    </row>
    <row r="737" spans="1:10" x14ac:dyDescent="0.25">
      <c r="A737">
        <v>740</v>
      </c>
      <c r="B737" s="12">
        <v>112</v>
      </c>
      <c r="C737" s="12">
        <v>18632</v>
      </c>
      <c r="D737" s="12">
        <v>10588.8923</v>
      </c>
      <c r="E737" s="1">
        <v>0.56831753399999996</v>
      </c>
      <c r="F737">
        <v>112</v>
      </c>
      <c r="G737">
        <v>87207761</v>
      </c>
      <c r="H737">
        <v>52720</v>
      </c>
      <c r="I737" s="1">
        <f t="shared" si="11"/>
        <v>0.6045333511085097</v>
      </c>
      <c r="J737" t="b">
        <f>ISERROR(VLOOKUP(A737,[1]tazToInclude!$A$2:$A$896,1,0))</f>
        <v>0</v>
      </c>
    </row>
    <row r="738" spans="1:10" x14ac:dyDescent="0.25">
      <c r="A738">
        <v>741</v>
      </c>
      <c r="B738" s="12">
        <v>99</v>
      </c>
      <c r="C738" s="12">
        <v>13276</v>
      </c>
      <c r="D738" s="12">
        <v>9185.5270999999993</v>
      </c>
      <c r="E738" s="1">
        <v>0.69188965800000002</v>
      </c>
      <c r="F738">
        <v>99</v>
      </c>
      <c r="G738">
        <v>78670490</v>
      </c>
      <c r="H738">
        <v>48597</v>
      </c>
      <c r="I738" s="1">
        <f t="shared" si="11"/>
        <v>0.61772845192651016</v>
      </c>
      <c r="J738" t="b">
        <f>ISERROR(VLOOKUP(A738,[1]tazToInclude!$A$2:$A$896,1,0))</f>
        <v>0</v>
      </c>
    </row>
    <row r="739" spans="1:10" x14ac:dyDescent="0.25">
      <c r="A739">
        <v>742</v>
      </c>
      <c r="B739" s="12">
        <v>118</v>
      </c>
      <c r="C739" s="12">
        <v>28202</v>
      </c>
      <c r="D739" s="12">
        <v>14596.4292</v>
      </c>
      <c r="E739" s="1">
        <v>0.517567165</v>
      </c>
      <c r="F739">
        <v>118</v>
      </c>
      <c r="G739">
        <v>88468723</v>
      </c>
      <c r="H739">
        <v>41538</v>
      </c>
      <c r="I739" s="1">
        <f t="shared" si="11"/>
        <v>0.46952186706707633</v>
      </c>
      <c r="J739" t="b">
        <f>ISERROR(VLOOKUP(A739,[1]tazToInclude!$A$2:$A$896,1,0))</f>
        <v>0</v>
      </c>
    </row>
    <row r="740" spans="1:10" x14ac:dyDescent="0.25">
      <c r="A740">
        <v>743</v>
      </c>
      <c r="B740" s="12">
        <v>111</v>
      </c>
      <c r="C740" s="12">
        <v>19442</v>
      </c>
      <c r="D740" s="12">
        <v>11109.958699999999</v>
      </c>
      <c r="E740" s="1">
        <v>0.57144114300000004</v>
      </c>
      <c r="F740">
        <v>111</v>
      </c>
      <c r="G740">
        <v>83562783</v>
      </c>
      <c r="H740">
        <v>47907</v>
      </c>
      <c r="I740" s="1">
        <f t="shared" si="11"/>
        <v>0.57330546303131147</v>
      </c>
      <c r="J740" t="b">
        <f>ISERROR(VLOOKUP(A740,[1]tazToInclude!$A$2:$A$896,1,0))</f>
        <v>0</v>
      </c>
    </row>
    <row r="741" spans="1:10" x14ac:dyDescent="0.25">
      <c r="A741">
        <v>744</v>
      </c>
      <c r="B741" s="12">
        <v>112</v>
      </c>
      <c r="C741" s="12">
        <v>35754</v>
      </c>
      <c r="D741" s="12">
        <v>16701.253700000001</v>
      </c>
      <c r="E741" s="1">
        <v>0.46711567100000001</v>
      </c>
      <c r="F741">
        <v>112</v>
      </c>
      <c r="G741">
        <v>79038306</v>
      </c>
      <c r="H741">
        <v>37036</v>
      </c>
      <c r="I741" s="1">
        <f t="shared" si="11"/>
        <v>0.46858291725027607</v>
      </c>
      <c r="J741" t="b">
        <f>ISERROR(VLOOKUP(A741,[1]tazToInclude!$A$2:$A$896,1,0))</f>
        <v>0</v>
      </c>
    </row>
    <row r="742" spans="1:10" x14ac:dyDescent="0.25">
      <c r="A742">
        <v>745</v>
      </c>
      <c r="B742" s="12">
        <v>95</v>
      </c>
      <c r="C742" s="12">
        <v>25837</v>
      </c>
      <c r="D742" s="12">
        <v>13916.885700000001</v>
      </c>
      <c r="E742" s="1">
        <v>0.538641704</v>
      </c>
      <c r="F742">
        <v>95</v>
      </c>
      <c r="G742">
        <v>70193258</v>
      </c>
      <c r="H742">
        <v>31050</v>
      </c>
      <c r="I742" s="1">
        <f t="shared" si="11"/>
        <v>0.4423501755681436</v>
      </c>
      <c r="J742" t="b">
        <f>ISERROR(VLOOKUP(A742,[1]tazToInclude!$A$2:$A$896,1,0))</f>
        <v>0</v>
      </c>
    </row>
    <row r="743" spans="1:10" x14ac:dyDescent="0.25">
      <c r="A743">
        <v>746</v>
      </c>
      <c r="B743" s="12">
        <v>110</v>
      </c>
      <c r="C743" s="12">
        <v>40603</v>
      </c>
      <c r="D743" s="12">
        <v>15960.575199999999</v>
      </c>
      <c r="E743" s="1">
        <v>0.39308857000000003</v>
      </c>
      <c r="F743">
        <v>110</v>
      </c>
      <c r="G743">
        <v>77629834</v>
      </c>
      <c r="H743">
        <v>35548</v>
      </c>
      <c r="I743" s="1">
        <f t="shared" si="11"/>
        <v>0.45791673340432493</v>
      </c>
      <c r="J743" t="b">
        <f>ISERROR(VLOOKUP(A743,[1]tazToInclude!$A$2:$A$896,1,0))</f>
        <v>0</v>
      </c>
    </row>
    <row r="744" spans="1:10" x14ac:dyDescent="0.25">
      <c r="A744">
        <v>747</v>
      </c>
      <c r="B744" s="12">
        <v>111</v>
      </c>
      <c r="C744" s="12">
        <v>43511</v>
      </c>
      <c r="D744" s="12">
        <v>17326.209500000001</v>
      </c>
      <c r="E744" s="1">
        <v>0.39820297199999999</v>
      </c>
      <c r="F744">
        <v>111</v>
      </c>
      <c r="G744">
        <v>77534531</v>
      </c>
      <c r="H744">
        <v>35288</v>
      </c>
      <c r="I744" s="1">
        <f t="shared" si="11"/>
        <v>0.45512624562080606</v>
      </c>
      <c r="J744" t="b">
        <f>ISERROR(VLOOKUP(A744,[1]tazToInclude!$A$2:$A$896,1,0))</f>
        <v>0</v>
      </c>
    </row>
    <row r="745" spans="1:10" x14ac:dyDescent="0.25">
      <c r="A745">
        <v>748</v>
      </c>
      <c r="B745" s="12">
        <v>110</v>
      </c>
      <c r="C745" s="12">
        <v>44431</v>
      </c>
      <c r="D745" s="12">
        <v>18980.689600000002</v>
      </c>
      <c r="E745" s="1">
        <v>0.42719474200000002</v>
      </c>
      <c r="F745">
        <v>110</v>
      </c>
      <c r="G745">
        <v>72604883</v>
      </c>
      <c r="H745">
        <v>33793</v>
      </c>
      <c r="I745" s="1">
        <f t="shared" si="11"/>
        <v>0.46543701475285071</v>
      </c>
      <c r="J745" t="b">
        <f>ISERROR(VLOOKUP(A745,[1]tazToInclude!$A$2:$A$896,1,0))</f>
        <v>1</v>
      </c>
    </row>
    <row r="746" spans="1:10" x14ac:dyDescent="0.25">
      <c r="A746">
        <v>749</v>
      </c>
      <c r="B746" s="12">
        <v>111</v>
      </c>
      <c r="C746" s="12">
        <v>45730</v>
      </c>
      <c r="D746" s="12">
        <v>20271.8148</v>
      </c>
      <c r="E746" s="1">
        <v>0.443293567</v>
      </c>
      <c r="F746">
        <v>111</v>
      </c>
      <c r="G746">
        <v>72718263</v>
      </c>
      <c r="H746">
        <v>33550</v>
      </c>
      <c r="I746" s="1">
        <f t="shared" si="11"/>
        <v>0.46136965620314668</v>
      </c>
      <c r="J746" t="b">
        <f>ISERROR(VLOOKUP(A746,[1]tazToInclude!$A$2:$A$896,1,0))</f>
        <v>0</v>
      </c>
    </row>
    <row r="747" spans="1:10" x14ac:dyDescent="0.25">
      <c r="A747">
        <v>750</v>
      </c>
      <c r="B747" s="12">
        <v>105</v>
      </c>
      <c r="C747" s="12">
        <v>43353</v>
      </c>
      <c r="D747" s="12">
        <v>19461.384099999999</v>
      </c>
      <c r="E747" s="1">
        <v>0.44890512999999999</v>
      </c>
      <c r="F747">
        <v>105</v>
      </c>
      <c r="G747">
        <v>70050134</v>
      </c>
      <c r="H747">
        <v>29797</v>
      </c>
      <c r="I747" s="1">
        <f t="shared" si="11"/>
        <v>0.4253667808829602</v>
      </c>
      <c r="J747" t="b">
        <f>ISERROR(VLOOKUP(A747,[1]tazToInclude!$A$2:$A$896,1,0))</f>
        <v>0</v>
      </c>
    </row>
    <row r="748" spans="1:10" x14ac:dyDescent="0.25">
      <c r="A748">
        <v>751</v>
      </c>
      <c r="B748" s="12">
        <v>103</v>
      </c>
      <c r="C748" s="12">
        <v>40605</v>
      </c>
      <c r="D748" s="12">
        <v>18428.092499999999</v>
      </c>
      <c r="E748" s="1">
        <v>0.45383801299999998</v>
      </c>
      <c r="F748">
        <v>103</v>
      </c>
      <c r="G748">
        <v>69962595</v>
      </c>
      <c r="H748">
        <v>29467</v>
      </c>
      <c r="I748" s="1">
        <f t="shared" si="11"/>
        <v>0.42118220457660266</v>
      </c>
      <c r="J748" t="b">
        <f>ISERROR(VLOOKUP(A748,[1]tazToInclude!$A$2:$A$896,1,0))</f>
        <v>0</v>
      </c>
    </row>
    <row r="749" spans="1:10" x14ac:dyDescent="0.25">
      <c r="A749">
        <v>752</v>
      </c>
      <c r="B749" s="12">
        <v>110</v>
      </c>
      <c r="C749" s="12">
        <v>35148</v>
      </c>
      <c r="D749" s="12">
        <v>14000.5265</v>
      </c>
      <c r="E749" s="1">
        <v>0.39833067300000002</v>
      </c>
      <c r="F749">
        <v>110</v>
      </c>
      <c r="G749">
        <v>78331983</v>
      </c>
      <c r="H749">
        <v>37472</v>
      </c>
      <c r="I749" s="1">
        <f t="shared" si="11"/>
        <v>0.47837420380382811</v>
      </c>
      <c r="J749" t="b">
        <f>ISERROR(VLOOKUP(A749,[1]tazToInclude!$A$2:$A$896,1,0))</f>
        <v>0</v>
      </c>
    </row>
    <row r="750" spans="1:10" x14ac:dyDescent="0.25">
      <c r="A750">
        <v>753</v>
      </c>
      <c r="B750" s="12">
        <v>117</v>
      </c>
      <c r="C750" s="12">
        <v>41652</v>
      </c>
      <c r="D750" s="12">
        <v>17729.710500000001</v>
      </c>
      <c r="E750" s="1">
        <v>0.42566288499999999</v>
      </c>
      <c r="F750">
        <v>117</v>
      </c>
      <c r="G750">
        <v>80486800</v>
      </c>
      <c r="H750">
        <v>37749</v>
      </c>
      <c r="I750" s="1">
        <f t="shared" si="11"/>
        <v>0.46900858277382129</v>
      </c>
      <c r="J750" t="b">
        <f>ISERROR(VLOOKUP(A750,[1]tazToInclude!$A$2:$A$896,1,0))</f>
        <v>0</v>
      </c>
    </row>
    <row r="751" spans="1:10" x14ac:dyDescent="0.25">
      <c r="A751">
        <v>754</v>
      </c>
      <c r="B751" s="12">
        <v>113</v>
      </c>
      <c r="C751" s="12">
        <v>39899</v>
      </c>
      <c r="D751" s="12">
        <v>17464.841400000001</v>
      </c>
      <c r="E751" s="1">
        <v>0.43772629400000002</v>
      </c>
      <c r="F751">
        <v>113</v>
      </c>
      <c r="G751">
        <v>78670324</v>
      </c>
      <c r="H751">
        <v>37127</v>
      </c>
      <c r="I751" s="1">
        <f t="shared" si="11"/>
        <v>0.47193144901754824</v>
      </c>
      <c r="J751" t="b">
        <f>ISERROR(VLOOKUP(A751,[1]tazToInclude!$A$2:$A$896,1,0))</f>
        <v>0</v>
      </c>
    </row>
    <row r="752" spans="1:10" x14ac:dyDescent="0.25">
      <c r="A752">
        <v>755</v>
      </c>
      <c r="B752" s="12">
        <v>21</v>
      </c>
      <c r="C752" s="12">
        <v>5070</v>
      </c>
      <c r="D752" s="12">
        <v>3178.7204999999999</v>
      </c>
      <c r="E752" s="1">
        <v>0.62696656799999995</v>
      </c>
      <c r="F752">
        <v>21</v>
      </c>
      <c r="G752">
        <v>3538740</v>
      </c>
      <c r="H752">
        <v>5160</v>
      </c>
      <c r="I752" s="1">
        <f t="shared" si="11"/>
        <v>1.4581461198053545</v>
      </c>
      <c r="J752" t="b">
        <f>ISERROR(VLOOKUP(A752,[1]tazToInclude!$A$2:$A$896,1,0))</f>
        <v>0</v>
      </c>
    </row>
    <row r="753" spans="1:10" x14ac:dyDescent="0.25">
      <c r="A753">
        <v>756</v>
      </c>
      <c r="B753" s="12">
        <v>23</v>
      </c>
      <c r="C753" s="12">
        <v>6525</v>
      </c>
      <c r="D753" s="12">
        <v>3962.3777</v>
      </c>
      <c r="E753" s="1">
        <v>0.60726095000000002</v>
      </c>
      <c r="F753">
        <v>23</v>
      </c>
      <c r="G753">
        <v>3548300</v>
      </c>
      <c r="H753">
        <v>2798</v>
      </c>
      <c r="I753" s="1">
        <f t="shared" si="11"/>
        <v>0.78854662796268638</v>
      </c>
      <c r="J753" t="b">
        <f>ISERROR(VLOOKUP(A753,[1]tazToInclude!$A$2:$A$896,1,0))</f>
        <v>0</v>
      </c>
    </row>
    <row r="754" spans="1:10" x14ac:dyDescent="0.25">
      <c r="A754">
        <v>757</v>
      </c>
      <c r="B754" s="12">
        <v>27</v>
      </c>
      <c r="C754" s="12">
        <v>8608</v>
      </c>
      <c r="D754" s="12">
        <v>5413.3276999999998</v>
      </c>
      <c r="E754" s="1">
        <v>0.62887171200000003</v>
      </c>
      <c r="F754">
        <v>27</v>
      </c>
      <c r="G754">
        <v>4450002</v>
      </c>
      <c r="H754">
        <v>2718</v>
      </c>
      <c r="I754" s="1">
        <f t="shared" si="11"/>
        <v>0.61078624234326184</v>
      </c>
      <c r="J754" t="b">
        <f>ISERROR(VLOOKUP(A754,[1]tazToInclude!$A$2:$A$896,1,0))</f>
        <v>0</v>
      </c>
    </row>
    <row r="755" spans="1:10" x14ac:dyDescent="0.25">
      <c r="A755">
        <v>758</v>
      </c>
      <c r="B755" s="12">
        <v>13</v>
      </c>
      <c r="C755" s="12">
        <v>3748</v>
      </c>
      <c r="D755" s="12">
        <v>2772.9110999999998</v>
      </c>
      <c r="E755" s="1">
        <v>0.73983754000000002</v>
      </c>
      <c r="F755">
        <v>13</v>
      </c>
      <c r="G755">
        <v>839202</v>
      </c>
      <c r="H755">
        <v>1571</v>
      </c>
      <c r="I755" s="1">
        <f t="shared" si="11"/>
        <v>1.8720165109234725</v>
      </c>
      <c r="J755" t="b">
        <f>ISERROR(VLOOKUP(A755,[1]tazToInclude!$A$2:$A$896,1,0))</f>
        <v>0</v>
      </c>
    </row>
    <row r="756" spans="1:10" x14ac:dyDescent="0.25">
      <c r="A756">
        <v>759</v>
      </c>
      <c r="B756" s="12">
        <v>19</v>
      </c>
      <c r="C756" s="12">
        <v>5647</v>
      </c>
      <c r="D756" s="12">
        <v>4204.5369000000001</v>
      </c>
      <c r="E756" s="1">
        <v>0.74456116500000002</v>
      </c>
      <c r="F756">
        <v>19</v>
      </c>
      <c r="G756">
        <v>1228826</v>
      </c>
      <c r="H756">
        <v>1516</v>
      </c>
      <c r="I756" s="1">
        <f t="shared" si="11"/>
        <v>1.2336978547003401</v>
      </c>
      <c r="J756" t="b">
        <f>ISERROR(VLOOKUP(A756,[1]tazToInclude!$A$2:$A$896,1,0))</f>
        <v>0</v>
      </c>
    </row>
    <row r="757" spans="1:10" x14ac:dyDescent="0.25">
      <c r="A757">
        <v>760</v>
      </c>
      <c r="B757" s="12">
        <v>87</v>
      </c>
      <c r="C757" s="12">
        <v>54157</v>
      </c>
      <c r="D757" s="12">
        <v>22023.125100000001</v>
      </c>
      <c r="E757" s="1">
        <v>0.406653343</v>
      </c>
      <c r="F757">
        <v>87</v>
      </c>
      <c r="G757">
        <v>39569951</v>
      </c>
      <c r="H757">
        <v>14819</v>
      </c>
      <c r="I757" s="1">
        <f t="shared" si="11"/>
        <v>0.3745013482579243</v>
      </c>
      <c r="J757" t="b">
        <f>ISERROR(VLOOKUP(A757,[1]tazToInclude!$A$2:$A$896,1,0))</f>
        <v>0</v>
      </c>
    </row>
    <row r="758" spans="1:10" x14ac:dyDescent="0.25">
      <c r="A758">
        <v>761</v>
      </c>
      <c r="B758" s="12">
        <v>104</v>
      </c>
      <c r="C758" s="12">
        <v>43088</v>
      </c>
      <c r="D758" s="12">
        <v>16818.7343</v>
      </c>
      <c r="E758" s="1">
        <v>0.39033453200000001</v>
      </c>
      <c r="F758">
        <v>104</v>
      </c>
      <c r="G758">
        <v>68033224</v>
      </c>
      <c r="H758">
        <v>32088</v>
      </c>
      <c r="I758" s="1">
        <f t="shared" si="11"/>
        <v>0.47165190936710572</v>
      </c>
      <c r="J758" t="b">
        <f>ISERROR(VLOOKUP(A758,[1]tazToInclude!$A$2:$A$896,1,0))</f>
        <v>0</v>
      </c>
    </row>
    <row r="759" spans="1:10" x14ac:dyDescent="0.25">
      <c r="A759">
        <v>762</v>
      </c>
      <c r="B759" s="12">
        <v>55</v>
      </c>
      <c r="C759" s="12">
        <v>7810</v>
      </c>
      <c r="D759" s="12">
        <v>5247.4619000000002</v>
      </c>
      <c r="E759" s="1">
        <v>0.67189012800000003</v>
      </c>
      <c r="F759">
        <v>55</v>
      </c>
      <c r="G759">
        <v>46182195</v>
      </c>
      <c r="H759">
        <v>33707</v>
      </c>
      <c r="I759" s="1">
        <f t="shared" si="11"/>
        <v>0.72987002891482311</v>
      </c>
      <c r="J759" t="b">
        <f>ISERROR(VLOOKUP(A759,[1]tazToInclude!$A$2:$A$896,1,0))</f>
        <v>0</v>
      </c>
    </row>
    <row r="760" spans="1:10" x14ac:dyDescent="0.25">
      <c r="A760">
        <v>763</v>
      </c>
      <c r="B760" s="12">
        <v>43</v>
      </c>
      <c r="C760" s="12">
        <v>7724</v>
      </c>
      <c r="D760" s="12">
        <v>4831.8747000000003</v>
      </c>
      <c r="E760" s="1">
        <v>0.62556637800000003</v>
      </c>
      <c r="F760">
        <v>43</v>
      </c>
      <c r="G760">
        <v>33516850</v>
      </c>
      <c r="H760">
        <v>24046</v>
      </c>
      <c r="I760" s="1">
        <f t="shared" si="11"/>
        <v>0.71743018809941861</v>
      </c>
      <c r="J760" t="b">
        <f>ISERROR(VLOOKUP(A760,[1]tazToInclude!$A$2:$A$896,1,0))</f>
        <v>0</v>
      </c>
    </row>
    <row r="761" spans="1:10" x14ac:dyDescent="0.25">
      <c r="A761">
        <v>764</v>
      </c>
      <c r="B761" s="12">
        <v>73</v>
      </c>
      <c r="C761" s="12">
        <v>9457</v>
      </c>
      <c r="D761" s="12">
        <v>6561.4867999999997</v>
      </c>
      <c r="E761" s="1">
        <v>0.69382328400000004</v>
      </c>
      <c r="F761">
        <v>73</v>
      </c>
      <c r="G761">
        <v>63665943</v>
      </c>
      <c r="H761">
        <v>41765</v>
      </c>
      <c r="I761" s="1">
        <f t="shared" si="11"/>
        <v>0.65600222084199711</v>
      </c>
      <c r="J761" t="b">
        <f>ISERROR(VLOOKUP(A761,[1]tazToInclude!$A$2:$A$896,1,0))</f>
        <v>0</v>
      </c>
    </row>
    <row r="762" spans="1:10" x14ac:dyDescent="0.25">
      <c r="A762">
        <v>765</v>
      </c>
      <c r="B762" s="12">
        <v>64</v>
      </c>
      <c r="C762" s="12">
        <v>10526</v>
      </c>
      <c r="D762" s="12">
        <v>7588.0402999999997</v>
      </c>
      <c r="E762" s="1">
        <v>0.72088545500000001</v>
      </c>
      <c r="F762">
        <v>64</v>
      </c>
      <c r="G762">
        <v>52036375</v>
      </c>
      <c r="H762">
        <v>34479</v>
      </c>
      <c r="I762" s="1">
        <f t="shared" si="11"/>
        <v>0.66259419492614546</v>
      </c>
      <c r="J762" t="b">
        <f>ISERROR(VLOOKUP(A762,[1]tazToInclude!$A$2:$A$896,1,0))</f>
        <v>0</v>
      </c>
    </row>
    <row r="763" spans="1:10" x14ac:dyDescent="0.25">
      <c r="A763">
        <v>766</v>
      </c>
      <c r="B763" s="12">
        <v>53</v>
      </c>
      <c r="C763" s="12">
        <v>9198</v>
      </c>
      <c r="D763" s="12">
        <v>6228.9601000000002</v>
      </c>
      <c r="E763" s="1">
        <v>0.67720809999999998</v>
      </c>
      <c r="F763">
        <v>53</v>
      </c>
      <c r="G763">
        <v>42008789</v>
      </c>
      <c r="H763">
        <v>27520</v>
      </c>
      <c r="I763" s="1">
        <f t="shared" si="11"/>
        <v>0.65510100755344314</v>
      </c>
      <c r="J763" t="b">
        <f>ISERROR(VLOOKUP(A763,[1]tazToInclude!$A$2:$A$896,1,0))</f>
        <v>0</v>
      </c>
    </row>
    <row r="764" spans="1:10" x14ac:dyDescent="0.25">
      <c r="A764">
        <v>767</v>
      </c>
      <c r="B764" s="12">
        <v>75</v>
      </c>
      <c r="C764" s="12">
        <v>10397</v>
      </c>
      <c r="D764" s="12">
        <v>7042.7052999999996</v>
      </c>
      <c r="E764" s="1">
        <v>0.67737860000000005</v>
      </c>
      <c r="F764">
        <v>75</v>
      </c>
      <c r="G764">
        <v>63666237</v>
      </c>
      <c r="H764">
        <v>38436</v>
      </c>
      <c r="I764" s="1">
        <f t="shared" si="11"/>
        <v>0.60371088054096866</v>
      </c>
      <c r="J764" t="b">
        <f>ISERROR(VLOOKUP(A764,[1]tazToInclude!$A$2:$A$896,1,0))</f>
        <v>0</v>
      </c>
    </row>
    <row r="765" spans="1:10" x14ac:dyDescent="0.25">
      <c r="A765">
        <v>768</v>
      </c>
      <c r="B765" s="12">
        <v>54</v>
      </c>
      <c r="C765" s="12">
        <v>13047</v>
      </c>
      <c r="D765" s="12">
        <v>9980.8039000000008</v>
      </c>
      <c r="E765" s="1">
        <v>0.76498841900000003</v>
      </c>
      <c r="F765">
        <v>54</v>
      </c>
      <c r="G765">
        <v>41059353</v>
      </c>
      <c r="H765">
        <v>24685</v>
      </c>
      <c r="I765" s="1">
        <f t="shared" si="11"/>
        <v>0.60120284895867693</v>
      </c>
      <c r="J765" t="b">
        <f>ISERROR(VLOOKUP(A765,[1]tazToInclude!$A$2:$A$896,1,0))</f>
        <v>0</v>
      </c>
    </row>
    <row r="766" spans="1:10" x14ac:dyDescent="0.25">
      <c r="A766">
        <v>769</v>
      </c>
      <c r="B766" s="12">
        <v>33</v>
      </c>
      <c r="C766" s="12">
        <v>27635</v>
      </c>
      <c r="D766" s="12">
        <v>15909.097900000001</v>
      </c>
      <c r="E766" s="1">
        <v>0.57568655300000005</v>
      </c>
      <c r="F766">
        <v>33</v>
      </c>
      <c r="G766">
        <v>11955223</v>
      </c>
      <c r="H766">
        <v>925</v>
      </c>
      <c r="I766" s="1">
        <f t="shared" si="11"/>
        <v>7.737204065536879E-2</v>
      </c>
      <c r="J766" t="b">
        <f>ISERROR(VLOOKUP(A766,[1]tazToInclude!$A$2:$A$896,1,0))</f>
        <v>0</v>
      </c>
    </row>
    <row r="767" spans="1:10" x14ac:dyDescent="0.25">
      <c r="A767">
        <v>770</v>
      </c>
      <c r="B767" s="12">
        <v>45</v>
      </c>
      <c r="C767" s="12">
        <v>37213</v>
      </c>
      <c r="D767" s="12">
        <v>20560.1937</v>
      </c>
      <c r="E767" s="1">
        <v>0.55250030100000003</v>
      </c>
      <c r="F767">
        <v>45</v>
      </c>
      <c r="G767">
        <v>15308163</v>
      </c>
      <c r="H767">
        <v>2078</v>
      </c>
      <c r="I767" s="1">
        <f t="shared" si="11"/>
        <v>0.13574456974360674</v>
      </c>
      <c r="J767" t="b">
        <f>ISERROR(VLOOKUP(A767,[1]tazToInclude!$A$2:$A$896,1,0))</f>
        <v>0</v>
      </c>
    </row>
    <row r="768" spans="1:10" x14ac:dyDescent="0.25">
      <c r="A768">
        <v>771</v>
      </c>
      <c r="B768" s="12">
        <v>83</v>
      </c>
      <c r="C768" s="12">
        <v>52165</v>
      </c>
      <c r="D768" s="12">
        <v>21386.647099999998</v>
      </c>
      <c r="E768" s="1">
        <v>0.40998077399999999</v>
      </c>
      <c r="F768">
        <v>83</v>
      </c>
      <c r="G768">
        <v>34349762</v>
      </c>
      <c r="H768">
        <v>12023</v>
      </c>
      <c r="I768" s="1">
        <f t="shared" si="11"/>
        <v>0.35001698119480418</v>
      </c>
      <c r="J768" t="b">
        <f>ISERROR(VLOOKUP(A768,[1]tazToInclude!$A$2:$A$896,1,0))</f>
        <v>0</v>
      </c>
    </row>
    <row r="769" spans="1:10" x14ac:dyDescent="0.25">
      <c r="A769">
        <v>772</v>
      </c>
      <c r="B769" s="12">
        <v>99</v>
      </c>
      <c r="C769" s="12">
        <v>42388</v>
      </c>
      <c r="D769" s="12">
        <v>16768.637299999999</v>
      </c>
      <c r="E769" s="1">
        <v>0.395598691</v>
      </c>
      <c r="F769">
        <v>99</v>
      </c>
      <c r="G769">
        <v>53822821</v>
      </c>
      <c r="H769">
        <v>28161</v>
      </c>
      <c r="I769" s="1">
        <f t="shared" si="11"/>
        <v>0.52321672251255658</v>
      </c>
      <c r="J769" t="b">
        <f>ISERROR(VLOOKUP(A769,[1]tazToInclude!$A$2:$A$896,1,0))</f>
        <v>0</v>
      </c>
    </row>
    <row r="770" spans="1:10" x14ac:dyDescent="0.25">
      <c r="A770">
        <v>773</v>
      </c>
      <c r="B770" s="12">
        <v>110</v>
      </c>
      <c r="C770" s="12">
        <v>18914</v>
      </c>
      <c r="D770" s="12">
        <v>9592.9349999999995</v>
      </c>
      <c r="E770" s="1">
        <v>0.50718700400000005</v>
      </c>
      <c r="F770">
        <v>110</v>
      </c>
      <c r="G770">
        <v>85103237</v>
      </c>
      <c r="H770">
        <v>52973</v>
      </c>
      <c r="I770" s="1">
        <f t="shared" si="11"/>
        <v>0.62245575923275398</v>
      </c>
      <c r="J770" t="b">
        <f>ISERROR(VLOOKUP(A770,[1]tazToInclude!$A$2:$A$896,1,0))</f>
        <v>0</v>
      </c>
    </row>
    <row r="771" spans="1:10" x14ac:dyDescent="0.25">
      <c r="A771">
        <v>774</v>
      </c>
      <c r="B771" s="12">
        <v>105</v>
      </c>
      <c r="C771" s="12">
        <v>17887</v>
      </c>
      <c r="D771" s="12">
        <v>9389.8474999999999</v>
      </c>
      <c r="E771" s="1">
        <v>0.52495373700000003</v>
      </c>
      <c r="F771">
        <v>105</v>
      </c>
      <c r="G771">
        <v>81510175</v>
      </c>
      <c r="H771">
        <v>52367</v>
      </c>
      <c r="I771" s="1">
        <f t="shared" ref="I771:I834" si="12">IFERROR(H771*1000/G771,1.7)</f>
        <v>0.64245966837882507</v>
      </c>
      <c r="J771" t="b">
        <f>ISERROR(VLOOKUP(A771,[1]tazToInclude!$A$2:$A$896,1,0))</f>
        <v>0</v>
      </c>
    </row>
    <row r="772" spans="1:10" x14ac:dyDescent="0.25">
      <c r="A772">
        <v>775</v>
      </c>
      <c r="B772" s="12">
        <v>99</v>
      </c>
      <c r="C772" s="12">
        <v>15406</v>
      </c>
      <c r="D772" s="12">
        <v>8638.5820000000003</v>
      </c>
      <c r="E772" s="1">
        <v>0.56072841699999998</v>
      </c>
      <c r="F772">
        <v>99</v>
      </c>
      <c r="G772">
        <v>78776228</v>
      </c>
      <c r="H772">
        <v>51565</v>
      </c>
      <c r="I772" s="1">
        <f t="shared" si="12"/>
        <v>0.65457564177863403</v>
      </c>
      <c r="J772" t="b">
        <f>ISERROR(VLOOKUP(A772,[1]tazToInclude!$A$2:$A$896,1,0))</f>
        <v>0</v>
      </c>
    </row>
    <row r="773" spans="1:10" x14ac:dyDescent="0.25">
      <c r="A773">
        <v>776</v>
      </c>
      <c r="B773" s="12">
        <v>91</v>
      </c>
      <c r="C773" s="12">
        <v>13459</v>
      </c>
      <c r="D773" s="12">
        <v>7498.1270999999997</v>
      </c>
      <c r="E773" s="1">
        <v>0.55710878200000002</v>
      </c>
      <c r="F773">
        <v>91</v>
      </c>
      <c r="G773">
        <v>74624030</v>
      </c>
      <c r="H773">
        <v>49619</v>
      </c>
      <c r="I773" s="1">
        <f t="shared" si="12"/>
        <v>0.66491986562505401</v>
      </c>
      <c r="J773" t="b">
        <f>ISERROR(VLOOKUP(A773,[1]tazToInclude!$A$2:$A$896,1,0))</f>
        <v>0</v>
      </c>
    </row>
    <row r="774" spans="1:10" x14ac:dyDescent="0.25">
      <c r="A774">
        <v>777</v>
      </c>
      <c r="B774" s="12">
        <v>81</v>
      </c>
      <c r="C774" s="12">
        <v>9420</v>
      </c>
      <c r="D774" s="12">
        <v>5912.2713000000003</v>
      </c>
      <c r="E774" s="1">
        <v>0.62762965000000004</v>
      </c>
      <c r="F774">
        <v>81</v>
      </c>
      <c r="G774">
        <v>70081964</v>
      </c>
      <c r="H774">
        <v>47840</v>
      </c>
      <c r="I774" s="1">
        <f t="shared" si="12"/>
        <v>0.68262927106323679</v>
      </c>
      <c r="J774" t="b">
        <f>ISERROR(VLOOKUP(A774,[1]tazToInclude!$A$2:$A$896,1,0))</f>
        <v>0</v>
      </c>
    </row>
    <row r="775" spans="1:10" x14ac:dyDescent="0.25">
      <c r="A775">
        <v>778</v>
      </c>
      <c r="B775" s="12">
        <v>63</v>
      </c>
      <c r="C775" s="12">
        <v>7911</v>
      </c>
      <c r="D775" s="12">
        <v>5444.0740999999998</v>
      </c>
      <c r="E775" s="1">
        <v>0.688165099</v>
      </c>
      <c r="F775">
        <v>63</v>
      </c>
      <c r="G775">
        <v>56775727</v>
      </c>
      <c r="H775">
        <v>38749</v>
      </c>
      <c r="I775" s="1">
        <f t="shared" si="12"/>
        <v>0.68249236156852733</v>
      </c>
      <c r="J775" t="b">
        <f>ISERROR(VLOOKUP(A775,[1]tazToInclude!$A$2:$A$896,1,0))</f>
        <v>0</v>
      </c>
    </row>
    <row r="776" spans="1:10" x14ac:dyDescent="0.25">
      <c r="A776">
        <v>779</v>
      </c>
      <c r="B776" s="12">
        <v>70</v>
      </c>
      <c r="C776" s="12">
        <v>8611</v>
      </c>
      <c r="D776" s="12">
        <v>5653.1540000000005</v>
      </c>
      <c r="E776" s="1">
        <v>0.65650377400000004</v>
      </c>
      <c r="F776">
        <v>70</v>
      </c>
      <c r="G776">
        <v>63019658</v>
      </c>
      <c r="H776">
        <v>41685</v>
      </c>
      <c r="I776" s="1">
        <f t="shared" si="12"/>
        <v>0.66146027006366803</v>
      </c>
      <c r="J776" t="b">
        <f>ISERROR(VLOOKUP(A776,[1]tazToInclude!$A$2:$A$896,1,0))</f>
        <v>0</v>
      </c>
    </row>
    <row r="777" spans="1:10" x14ac:dyDescent="0.25">
      <c r="A777">
        <v>780</v>
      </c>
      <c r="B777" s="12">
        <v>77</v>
      </c>
      <c r="C777" s="12">
        <v>9803</v>
      </c>
      <c r="D777" s="12">
        <v>6353.9664000000002</v>
      </c>
      <c r="E777" s="1">
        <v>0.64816549999999995</v>
      </c>
      <c r="F777">
        <v>77</v>
      </c>
      <c r="G777">
        <v>67876600</v>
      </c>
      <c r="H777">
        <v>44362</v>
      </c>
      <c r="I777" s="1">
        <f t="shared" si="12"/>
        <v>0.653568387338199</v>
      </c>
      <c r="J777" t="b">
        <f>ISERROR(VLOOKUP(A777,[1]tazToInclude!$A$2:$A$896,1,0))</f>
        <v>0</v>
      </c>
    </row>
    <row r="778" spans="1:10" x14ac:dyDescent="0.25">
      <c r="A778">
        <v>781</v>
      </c>
      <c r="B778" s="12">
        <v>90</v>
      </c>
      <c r="C778" s="12">
        <v>12720</v>
      </c>
      <c r="D778" s="12">
        <v>8030.2493000000004</v>
      </c>
      <c r="E778" s="1">
        <v>0.63130890699999997</v>
      </c>
      <c r="F778">
        <v>90</v>
      </c>
      <c r="G778">
        <v>74453453</v>
      </c>
      <c r="H778">
        <v>48746</v>
      </c>
      <c r="I778" s="1">
        <f t="shared" si="12"/>
        <v>0.65471778723278284</v>
      </c>
      <c r="J778" t="b">
        <f>ISERROR(VLOOKUP(A778,[1]tazToInclude!$A$2:$A$896,1,0))</f>
        <v>0</v>
      </c>
    </row>
    <row r="779" spans="1:10" x14ac:dyDescent="0.25">
      <c r="A779">
        <v>782</v>
      </c>
      <c r="B779" s="12">
        <v>111</v>
      </c>
      <c r="C779" s="12">
        <v>30004</v>
      </c>
      <c r="D779" s="12">
        <v>15252.475700000001</v>
      </c>
      <c r="E779" s="1">
        <v>0.50834807699999995</v>
      </c>
      <c r="F779">
        <v>111</v>
      </c>
      <c r="G779">
        <v>79795592</v>
      </c>
      <c r="H779">
        <v>40481</v>
      </c>
      <c r="I779" s="1">
        <f t="shared" si="12"/>
        <v>0.50730872452202624</v>
      </c>
      <c r="J779" t="b">
        <f>ISERROR(VLOOKUP(A779,[1]tazToInclude!$A$2:$A$896,1,0))</f>
        <v>0</v>
      </c>
    </row>
    <row r="780" spans="1:10" x14ac:dyDescent="0.25">
      <c r="A780">
        <v>783</v>
      </c>
      <c r="B780" s="12">
        <v>111</v>
      </c>
      <c r="C780" s="12">
        <v>31655</v>
      </c>
      <c r="D780" s="12">
        <v>14613.770399999999</v>
      </c>
      <c r="E780" s="1">
        <v>0.46165757099999999</v>
      </c>
      <c r="F780">
        <v>111</v>
      </c>
      <c r="G780">
        <v>80529371</v>
      </c>
      <c r="H780">
        <v>40185</v>
      </c>
      <c r="I780" s="1">
        <f t="shared" si="12"/>
        <v>0.49901047904621038</v>
      </c>
      <c r="J780" t="b">
        <f>ISERROR(VLOOKUP(A780,[1]tazToInclude!$A$2:$A$896,1,0))</f>
        <v>0</v>
      </c>
    </row>
    <row r="781" spans="1:10" x14ac:dyDescent="0.25">
      <c r="A781">
        <v>784</v>
      </c>
      <c r="B781" s="12">
        <v>114</v>
      </c>
      <c r="C781" s="12">
        <v>37167</v>
      </c>
      <c r="D781" s="12">
        <v>16190.6247</v>
      </c>
      <c r="E781" s="1">
        <v>0.43561828200000002</v>
      </c>
      <c r="F781">
        <v>114</v>
      </c>
      <c r="G781">
        <v>83419235</v>
      </c>
      <c r="H781">
        <v>38940</v>
      </c>
      <c r="I781" s="1">
        <f t="shared" si="12"/>
        <v>0.46679881444609267</v>
      </c>
      <c r="J781" t="b">
        <f>ISERROR(VLOOKUP(A781,[1]tazToInclude!$A$2:$A$896,1,0))</f>
        <v>0</v>
      </c>
    </row>
    <row r="782" spans="1:10" x14ac:dyDescent="0.25">
      <c r="A782">
        <v>785</v>
      </c>
      <c r="B782" s="12">
        <v>115</v>
      </c>
      <c r="C782" s="12">
        <v>33872</v>
      </c>
      <c r="D782" s="12">
        <v>14833.076499999999</v>
      </c>
      <c r="E782" s="1">
        <v>0.437915579</v>
      </c>
      <c r="F782">
        <v>115</v>
      </c>
      <c r="G782">
        <v>83551664</v>
      </c>
      <c r="H782">
        <v>40529</v>
      </c>
      <c r="I782" s="1">
        <f t="shared" si="12"/>
        <v>0.48507711348513655</v>
      </c>
      <c r="J782" t="b">
        <f>ISERROR(VLOOKUP(A782,[1]tazToInclude!$A$2:$A$896,1,0))</f>
        <v>0</v>
      </c>
    </row>
    <row r="783" spans="1:10" x14ac:dyDescent="0.25">
      <c r="A783">
        <v>786</v>
      </c>
      <c r="B783" s="12">
        <v>119</v>
      </c>
      <c r="C783" s="12">
        <v>32809</v>
      </c>
      <c r="D783" s="12">
        <v>14952.7279</v>
      </c>
      <c r="E783" s="1">
        <v>0.45575079699999999</v>
      </c>
      <c r="F783">
        <v>119</v>
      </c>
      <c r="G783">
        <v>86948119</v>
      </c>
      <c r="H783">
        <v>41535</v>
      </c>
      <c r="I783" s="1">
        <f t="shared" si="12"/>
        <v>0.47769866073813511</v>
      </c>
      <c r="J783" t="b">
        <f>ISERROR(VLOOKUP(A783,[1]tazToInclude!$A$2:$A$896,1,0))</f>
        <v>0</v>
      </c>
    </row>
    <row r="784" spans="1:10" x14ac:dyDescent="0.25">
      <c r="A784">
        <v>787</v>
      </c>
      <c r="B784" s="12">
        <v>115</v>
      </c>
      <c r="C784" s="12">
        <v>26700</v>
      </c>
      <c r="D784" s="12">
        <v>13584.9429</v>
      </c>
      <c r="E784" s="1">
        <v>0.50879936000000003</v>
      </c>
      <c r="F784">
        <v>115</v>
      </c>
      <c r="G784">
        <v>84501346</v>
      </c>
      <c r="H784">
        <v>43143</v>
      </c>
      <c r="I784" s="1">
        <f t="shared" si="12"/>
        <v>0.51055991463141903</v>
      </c>
      <c r="J784" t="b">
        <f>ISERROR(VLOOKUP(A784,[1]tazToInclude!$A$2:$A$896,1,0))</f>
        <v>0</v>
      </c>
    </row>
    <row r="785" spans="1:10" x14ac:dyDescent="0.25">
      <c r="A785">
        <v>788</v>
      </c>
      <c r="B785" s="12">
        <v>119</v>
      </c>
      <c r="C785" s="12">
        <v>28255</v>
      </c>
      <c r="D785" s="12">
        <v>14031.4005</v>
      </c>
      <c r="E785" s="1">
        <v>0.49659884999999998</v>
      </c>
      <c r="F785">
        <v>119</v>
      </c>
      <c r="G785">
        <v>86753781</v>
      </c>
      <c r="H785">
        <v>43506</v>
      </c>
      <c r="I785" s="1">
        <f t="shared" si="12"/>
        <v>0.50148822908364077</v>
      </c>
      <c r="J785" t="b">
        <f>ISERROR(VLOOKUP(A785,[1]tazToInclude!$A$2:$A$896,1,0))</f>
        <v>0</v>
      </c>
    </row>
    <row r="786" spans="1:10" x14ac:dyDescent="0.25">
      <c r="A786">
        <v>789</v>
      </c>
      <c r="B786" s="12">
        <v>121</v>
      </c>
      <c r="C786" s="12">
        <v>30203</v>
      </c>
      <c r="D786" s="12">
        <v>14300.184499999999</v>
      </c>
      <c r="E786" s="1">
        <v>0.47346901000000002</v>
      </c>
      <c r="F786">
        <v>121</v>
      </c>
      <c r="G786">
        <v>88201744</v>
      </c>
      <c r="H786">
        <v>43441</v>
      </c>
      <c r="I786" s="1">
        <f t="shared" si="12"/>
        <v>0.49251860598130576</v>
      </c>
      <c r="J786" t="b">
        <f>ISERROR(VLOOKUP(A786,[1]tazToInclude!$A$2:$A$896,1,0))</f>
        <v>0</v>
      </c>
    </row>
    <row r="787" spans="1:10" x14ac:dyDescent="0.25">
      <c r="A787">
        <v>790</v>
      </c>
      <c r="B787" s="12">
        <v>111</v>
      </c>
      <c r="C787" s="12">
        <v>23462</v>
      </c>
      <c r="D787" s="12">
        <v>12354.5967</v>
      </c>
      <c r="E787" s="1">
        <v>0.52657900899999999</v>
      </c>
      <c r="F787">
        <v>111</v>
      </c>
      <c r="G787">
        <v>82638063</v>
      </c>
      <c r="H787">
        <v>42984</v>
      </c>
      <c r="I787" s="1">
        <f t="shared" si="12"/>
        <v>0.52014771933848447</v>
      </c>
      <c r="J787" t="b">
        <f>ISERROR(VLOOKUP(A787,[1]tazToInclude!$A$2:$A$896,1,0))</f>
        <v>0</v>
      </c>
    </row>
    <row r="788" spans="1:10" x14ac:dyDescent="0.25">
      <c r="A788">
        <v>791</v>
      </c>
      <c r="B788" s="12">
        <v>117</v>
      </c>
      <c r="C788" s="12">
        <v>26880</v>
      </c>
      <c r="D788" s="12">
        <v>13553.9858</v>
      </c>
      <c r="E788" s="1">
        <v>0.50424054299999999</v>
      </c>
      <c r="F788">
        <v>117</v>
      </c>
      <c r="G788">
        <v>85700377</v>
      </c>
      <c r="H788">
        <v>53030</v>
      </c>
      <c r="I788" s="1">
        <f t="shared" si="12"/>
        <v>0.61878374233989664</v>
      </c>
      <c r="J788" t="b">
        <f>ISERROR(VLOOKUP(A788,[1]tazToInclude!$A$2:$A$896,1,0))</f>
        <v>0</v>
      </c>
    </row>
    <row r="789" spans="1:10" x14ac:dyDescent="0.25">
      <c r="A789">
        <v>792</v>
      </c>
      <c r="B789" s="12">
        <v>104</v>
      </c>
      <c r="C789" s="12">
        <v>29806</v>
      </c>
      <c r="D789" s="12">
        <v>16197.5002</v>
      </c>
      <c r="E789" s="1">
        <v>0.54343085999999996</v>
      </c>
      <c r="F789">
        <v>104</v>
      </c>
      <c r="G789">
        <v>67042097</v>
      </c>
      <c r="H789">
        <v>38652</v>
      </c>
      <c r="I789" s="1">
        <f t="shared" si="12"/>
        <v>0.57653327878452254</v>
      </c>
      <c r="J789" t="b">
        <f>ISERROR(VLOOKUP(A789,[1]tazToInclude!$A$2:$A$896,1,0))</f>
        <v>0</v>
      </c>
    </row>
    <row r="790" spans="1:10" x14ac:dyDescent="0.25">
      <c r="A790">
        <v>793</v>
      </c>
      <c r="B790" s="12">
        <v>107</v>
      </c>
      <c r="C790" s="12">
        <v>28378</v>
      </c>
      <c r="D790" s="12">
        <v>14778.8608</v>
      </c>
      <c r="E790" s="1">
        <v>0.52078584800000005</v>
      </c>
      <c r="F790">
        <v>107</v>
      </c>
      <c r="G790">
        <v>74974750</v>
      </c>
      <c r="H790">
        <v>41125</v>
      </c>
      <c r="I790" s="1">
        <f t="shared" si="12"/>
        <v>0.54851800106035697</v>
      </c>
      <c r="J790" t="b">
        <f>ISERROR(VLOOKUP(A790,[1]tazToInclude!$A$2:$A$896,1,0))</f>
        <v>0</v>
      </c>
    </row>
    <row r="791" spans="1:10" x14ac:dyDescent="0.25">
      <c r="A791">
        <v>794</v>
      </c>
      <c r="B791" s="12">
        <v>32</v>
      </c>
      <c r="C791" s="12">
        <v>17426</v>
      </c>
      <c r="D791" s="12">
        <v>10583.999</v>
      </c>
      <c r="E791" s="1">
        <v>0.60736824300000003</v>
      </c>
      <c r="F791">
        <v>32</v>
      </c>
      <c r="G791">
        <v>8614199</v>
      </c>
      <c r="H791">
        <v>2676</v>
      </c>
      <c r="I791" s="1">
        <f t="shared" si="12"/>
        <v>0.31064989327504505</v>
      </c>
      <c r="J791" t="b">
        <f>ISERROR(VLOOKUP(A791,[1]tazToInclude!$A$2:$A$896,1,0))</f>
        <v>0</v>
      </c>
    </row>
    <row r="792" spans="1:10" x14ac:dyDescent="0.25">
      <c r="A792">
        <v>795</v>
      </c>
      <c r="B792" s="12">
        <v>27</v>
      </c>
      <c r="C792" s="12">
        <v>10893</v>
      </c>
      <c r="D792" s="12">
        <v>6627.7519000000002</v>
      </c>
      <c r="E792" s="1">
        <v>0.60844137499999995</v>
      </c>
      <c r="F792">
        <v>27</v>
      </c>
      <c r="G792">
        <v>5096048</v>
      </c>
      <c r="H792">
        <v>2675</v>
      </c>
      <c r="I792" s="1">
        <f t="shared" si="12"/>
        <v>0.52491656279532684</v>
      </c>
      <c r="J792" t="b">
        <f>ISERROR(VLOOKUP(A792,[1]tazToInclude!$A$2:$A$896,1,0))</f>
        <v>0</v>
      </c>
    </row>
    <row r="793" spans="1:10" x14ac:dyDescent="0.25">
      <c r="A793">
        <v>796</v>
      </c>
      <c r="B793" s="12">
        <v>30</v>
      </c>
      <c r="C793" s="12">
        <v>12146</v>
      </c>
      <c r="D793" s="12">
        <v>7190.2485999999999</v>
      </c>
      <c r="E793" s="1">
        <v>0.59198490000000004</v>
      </c>
      <c r="F793">
        <v>30</v>
      </c>
      <c r="G793">
        <v>6354779</v>
      </c>
      <c r="H793">
        <v>6936</v>
      </c>
      <c r="I793" s="1">
        <f t="shared" si="12"/>
        <v>1.0914620319605135</v>
      </c>
      <c r="J793" t="b">
        <f>ISERROR(VLOOKUP(A793,[1]tazToInclude!$A$2:$A$896,1,0))</f>
        <v>0</v>
      </c>
    </row>
    <row r="794" spans="1:10" x14ac:dyDescent="0.25">
      <c r="A794">
        <v>797</v>
      </c>
      <c r="B794" s="12">
        <v>95</v>
      </c>
      <c r="C794" s="12">
        <v>21717</v>
      </c>
      <c r="D794" s="12">
        <v>12131.6476</v>
      </c>
      <c r="E794" s="1">
        <v>0.55862446899999996</v>
      </c>
      <c r="F794">
        <v>95</v>
      </c>
      <c r="G794">
        <v>70563562</v>
      </c>
      <c r="H794">
        <v>38043</v>
      </c>
      <c r="I794" s="1">
        <f t="shared" si="12"/>
        <v>0.5391309469326393</v>
      </c>
      <c r="J794" t="b">
        <f>ISERROR(VLOOKUP(A794,[1]tazToInclude!$A$2:$A$896,1,0))</f>
        <v>0</v>
      </c>
    </row>
    <row r="795" spans="1:10" x14ac:dyDescent="0.25">
      <c r="A795">
        <v>798</v>
      </c>
      <c r="B795" s="12">
        <v>98</v>
      </c>
      <c r="C795" s="12">
        <v>21058</v>
      </c>
      <c r="D795" s="12">
        <v>11467.4254</v>
      </c>
      <c r="E795" s="1">
        <v>0.54456384300000005</v>
      </c>
      <c r="F795">
        <v>98</v>
      </c>
      <c r="G795">
        <v>72865639</v>
      </c>
      <c r="H795">
        <v>40098</v>
      </c>
      <c r="I795" s="1">
        <f t="shared" si="12"/>
        <v>0.5503005332870271</v>
      </c>
      <c r="J795" t="b">
        <f>ISERROR(VLOOKUP(A795,[1]tazToInclude!$A$2:$A$896,1,0))</f>
        <v>0</v>
      </c>
    </row>
    <row r="796" spans="1:10" x14ac:dyDescent="0.25">
      <c r="A796">
        <v>799</v>
      </c>
      <c r="B796" s="12">
        <v>107</v>
      </c>
      <c r="C796" s="12">
        <v>27907</v>
      </c>
      <c r="D796" s="12">
        <v>15592.4341</v>
      </c>
      <c r="E796" s="1">
        <v>0.55872842300000003</v>
      </c>
      <c r="F796">
        <v>107</v>
      </c>
      <c r="G796">
        <v>74190818</v>
      </c>
      <c r="H796">
        <v>41649</v>
      </c>
      <c r="I796" s="1">
        <f t="shared" si="12"/>
        <v>0.56137674610893229</v>
      </c>
      <c r="J796" t="b">
        <f>ISERROR(VLOOKUP(A796,[1]tazToInclude!$A$2:$A$896,1,0))</f>
        <v>0</v>
      </c>
    </row>
    <row r="797" spans="1:10" x14ac:dyDescent="0.25">
      <c r="A797">
        <v>800</v>
      </c>
      <c r="B797" s="12">
        <v>109</v>
      </c>
      <c r="C797" s="12">
        <v>26552</v>
      </c>
      <c r="D797" s="12">
        <v>14329.679099999999</v>
      </c>
      <c r="E797" s="1">
        <v>0.53968360599999998</v>
      </c>
      <c r="F797">
        <v>109</v>
      </c>
      <c r="G797">
        <v>78675303</v>
      </c>
      <c r="H797">
        <v>41907</v>
      </c>
      <c r="I797" s="1">
        <f t="shared" si="12"/>
        <v>0.53265762446443965</v>
      </c>
      <c r="J797" t="b">
        <f>ISERROR(VLOOKUP(A797,[1]tazToInclude!$A$2:$A$896,1,0))</f>
        <v>0</v>
      </c>
    </row>
    <row r="798" spans="1:10" x14ac:dyDescent="0.25">
      <c r="A798">
        <v>801</v>
      </c>
      <c r="B798" s="12">
        <v>111</v>
      </c>
      <c r="C798" s="12">
        <v>26267</v>
      </c>
      <c r="D798" s="12">
        <v>13850.102800000001</v>
      </c>
      <c r="E798" s="1">
        <v>0.52728148600000002</v>
      </c>
      <c r="F798">
        <v>111</v>
      </c>
      <c r="G798">
        <v>81275982</v>
      </c>
      <c r="H798">
        <v>42549</v>
      </c>
      <c r="I798" s="1">
        <f t="shared" si="12"/>
        <v>0.52351259194875066</v>
      </c>
      <c r="J798" t="b">
        <f>ISERROR(VLOOKUP(A798,[1]tazToInclude!$A$2:$A$896,1,0))</f>
        <v>0</v>
      </c>
    </row>
    <row r="799" spans="1:10" x14ac:dyDescent="0.25">
      <c r="A799">
        <v>802</v>
      </c>
      <c r="B799" s="12">
        <v>108</v>
      </c>
      <c r="C799" s="12">
        <v>25186</v>
      </c>
      <c r="D799" s="12">
        <v>13847.682199999999</v>
      </c>
      <c r="E799" s="1">
        <v>0.54981665199999996</v>
      </c>
      <c r="F799">
        <v>108</v>
      </c>
      <c r="G799">
        <v>78554201</v>
      </c>
      <c r="H799">
        <v>42503</v>
      </c>
      <c r="I799" s="1">
        <f t="shared" si="12"/>
        <v>0.54106590683800604</v>
      </c>
      <c r="J799" t="b">
        <f>ISERROR(VLOOKUP(A799,[1]tazToInclude!$A$2:$A$896,1,0))</f>
        <v>0</v>
      </c>
    </row>
    <row r="800" spans="1:10" x14ac:dyDescent="0.25">
      <c r="A800">
        <v>803</v>
      </c>
      <c r="B800" s="12">
        <v>110</v>
      </c>
      <c r="C800" s="12">
        <v>24680</v>
      </c>
      <c r="D800" s="12">
        <v>13070.486199999999</v>
      </c>
      <c r="E800" s="1">
        <v>0.52959830600000002</v>
      </c>
      <c r="F800">
        <v>110</v>
      </c>
      <c r="G800">
        <v>80453061</v>
      </c>
      <c r="H800">
        <v>42954</v>
      </c>
      <c r="I800" s="1">
        <f t="shared" si="12"/>
        <v>0.53390137635658141</v>
      </c>
      <c r="J800" t="b">
        <f>ISERROR(VLOOKUP(A800,[1]tazToInclude!$A$2:$A$896,1,0))</f>
        <v>0</v>
      </c>
    </row>
    <row r="801" spans="1:10" x14ac:dyDescent="0.25">
      <c r="A801">
        <v>804</v>
      </c>
      <c r="B801" s="12">
        <v>101</v>
      </c>
      <c r="C801" s="12">
        <v>21873</v>
      </c>
      <c r="D801" s="12">
        <v>11059.695100000001</v>
      </c>
      <c r="E801" s="1">
        <v>0.50563229099999996</v>
      </c>
      <c r="F801">
        <v>101</v>
      </c>
      <c r="G801">
        <v>76700880</v>
      </c>
      <c r="H801">
        <v>40423</v>
      </c>
      <c r="I801" s="1">
        <f t="shared" si="12"/>
        <v>0.52702133274090202</v>
      </c>
      <c r="J801" t="b">
        <f>ISERROR(VLOOKUP(A801,[1]tazToInclude!$A$2:$A$896,1,0))</f>
        <v>0</v>
      </c>
    </row>
    <row r="802" spans="1:10" x14ac:dyDescent="0.25">
      <c r="A802">
        <v>805</v>
      </c>
      <c r="B802" s="12">
        <v>104</v>
      </c>
      <c r="C802" s="12">
        <v>21888</v>
      </c>
      <c r="D802" s="12">
        <v>11264.992099999999</v>
      </c>
      <c r="E802" s="1">
        <v>0.51466520900000001</v>
      </c>
      <c r="F802">
        <v>104</v>
      </c>
      <c r="G802">
        <v>79042759</v>
      </c>
      <c r="H802">
        <v>51597</v>
      </c>
      <c r="I802" s="1">
        <f t="shared" si="12"/>
        <v>0.65277326668215108</v>
      </c>
      <c r="J802" t="b">
        <f>ISERROR(VLOOKUP(A802,[1]tazToInclude!$A$2:$A$896,1,0))</f>
        <v>0</v>
      </c>
    </row>
    <row r="803" spans="1:10" x14ac:dyDescent="0.25">
      <c r="A803">
        <v>806</v>
      </c>
      <c r="B803" s="12">
        <v>87</v>
      </c>
      <c r="C803" s="12">
        <v>11757</v>
      </c>
      <c r="D803" s="12">
        <v>6778.2833000000001</v>
      </c>
      <c r="E803" s="1">
        <v>0.57653170899999995</v>
      </c>
      <c r="F803">
        <v>87</v>
      </c>
      <c r="G803">
        <v>72924590</v>
      </c>
      <c r="H803">
        <v>39477</v>
      </c>
      <c r="I803" s="1">
        <f t="shared" si="12"/>
        <v>0.54134003358812166</v>
      </c>
      <c r="J803" t="b">
        <f>ISERROR(VLOOKUP(A803,[1]tazToInclude!$A$2:$A$896,1,0))</f>
        <v>0</v>
      </c>
    </row>
    <row r="804" spans="1:10" x14ac:dyDescent="0.25">
      <c r="A804">
        <v>807</v>
      </c>
      <c r="B804" s="12">
        <v>74</v>
      </c>
      <c r="C804" s="12">
        <v>6974</v>
      </c>
      <c r="D804" s="12">
        <v>5150.9071000000004</v>
      </c>
      <c r="E804" s="1">
        <v>0.73858719500000003</v>
      </c>
      <c r="F804">
        <v>74</v>
      </c>
      <c r="G804">
        <v>66792376</v>
      </c>
      <c r="H804">
        <v>35963</v>
      </c>
      <c r="I804" s="1">
        <f t="shared" si="12"/>
        <v>0.53842971539146922</v>
      </c>
      <c r="J804" t="b">
        <f>ISERROR(VLOOKUP(A804,[1]tazToInclude!$A$2:$A$896,1,0))</f>
        <v>0</v>
      </c>
    </row>
    <row r="805" spans="1:10" x14ac:dyDescent="0.25">
      <c r="A805">
        <v>808</v>
      </c>
      <c r="B805" s="12">
        <v>69</v>
      </c>
      <c r="C805" s="12">
        <v>6513</v>
      </c>
      <c r="D805" s="12">
        <v>4737.7891</v>
      </c>
      <c r="E805" s="1">
        <v>0.72743575900000002</v>
      </c>
      <c r="F805">
        <v>69</v>
      </c>
      <c r="G805">
        <v>62465496</v>
      </c>
      <c r="H805">
        <v>33266</v>
      </c>
      <c r="I805" s="1">
        <f t="shared" si="12"/>
        <v>0.53255000168412969</v>
      </c>
      <c r="J805" t="b">
        <f>ISERROR(VLOOKUP(A805,[1]tazToInclude!$A$2:$A$896,1,0))</f>
        <v>0</v>
      </c>
    </row>
    <row r="806" spans="1:10" x14ac:dyDescent="0.25">
      <c r="A806">
        <v>809</v>
      </c>
      <c r="B806" s="12">
        <v>85</v>
      </c>
      <c r="C806" s="12">
        <v>10646</v>
      </c>
      <c r="D806" s="12">
        <v>6227.2159000000001</v>
      </c>
      <c r="E806" s="1">
        <v>0.58493480200000003</v>
      </c>
      <c r="F806">
        <v>85</v>
      </c>
      <c r="G806">
        <v>71282544</v>
      </c>
      <c r="H806">
        <v>39297</v>
      </c>
      <c r="I806" s="1">
        <f t="shared" si="12"/>
        <v>0.55128503831176401</v>
      </c>
      <c r="J806" t="b">
        <f>ISERROR(VLOOKUP(A806,[1]tazToInclude!$A$2:$A$896,1,0))</f>
        <v>0</v>
      </c>
    </row>
    <row r="807" spans="1:10" x14ac:dyDescent="0.25">
      <c r="A807">
        <v>810</v>
      </c>
      <c r="B807" s="12">
        <v>97</v>
      </c>
      <c r="C807" s="12">
        <v>15635</v>
      </c>
      <c r="D807" s="12">
        <v>9260.2355000000007</v>
      </c>
      <c r="E807" s="1">
        <v>0.59227601500000004</v>
      </c>
      <c r="F807">
        <v>97</v>
      </c>
      <c r="G807">
        <v>78147895</v>
      </c>
      <c r="H807">
        <v>51132</v>
      </c>
      <c r="I807" s="1">
        <f t="shared" si="12"/>
        <v>0.65429785408807239</v>
      </c>
      <c r="J807" t="b">
        <f>ISERROR(VLOOKUP(A807,[1]tazToInclude!$A$2:$A$896,1,0))</f>
        <v>0</v>
      </c>
    </row>
    <row r="808" spans="1:10" x14ac:dyDescent="0.25">
      <c r="A808">
        <v>811</v>
      </c>
      <c r="B808" s="12">
        <v>106</v>
      </c>
      <c r="C808" s="12">
        <v>19840</v>
      </c>
      <c r="D808" s="12">
        <v>11110.2567</v>
      </c>
      <c r="E808" s="1">
        <v>0.55999277700000005</v>
      </c>
      <c r="F808">
        <v>106</v>
      </c>
      <c r="G808">
        <v>80650291</v>
      </c>
      <c r="H808">
        <v>52251</v>
      </c>
      <c r="I808" s="1">
        <f t="shared" si="12"/>
        <v>0.64787118995020121</v>
      </c>
      <c r="J808" t="b">
        <f>ISERROR(VLOOKUP(A808,[1]tazToInclude!$A$2:$A$896,1,0))</f>
        <v>0</v>
      </c>
    </row>
    <row r="809" spans="1:10" x14ac:dyDescent="0.25">
      <c r="A809">
        <v>812</v>
      </c>
      <c r="B809" s="12">
        <v>107</v>
      </c>
      <c r="C809" s="12">
        <v>22280</v>
      </c>
      <c r="D809" s="12">
        <v>11559.4997</v>
      </c>
      <c r="E809" s="1">
        <v>0.51882853200000001</v>
      </c>
      <c r="F809">
        <v>107</v>
      </c>
      <c r="G809">
        <v>80325431</v>
      </c>
      <c r="H809">
        <v>51886</v>
      </c>
      <c r="I809" s="1">
        <f t="shared" si="12"/>
        <v>0.6459473588134248</v>
      </c>
      <c r="J809" t="b">
        <f>ISERROR(VLOOKUP(A809,[1]tazToInclude!$A$2:$A$896,1,0))</f>
        <v>0</v>
      </c>
    </row>
    <row r="810" spans="1:10" x14ac:dyDescent="0.25">
      <c r="A810">
        <v>813</v>
      </c>
      <c r="B810" s="12">
        <v>91</v>
      </c>
      <c r="C810" s="12">
        <v>16465</v>
      </c>
      <c r="D810" s="12">
        <v>8775.3482000000004</v>
      </c>
      <c r="E810" s="1">
        <v>0.53296982699999995</v>
      </c>
      <c r="F810">
        <v>91</v>
      </c>
      <c r="G810">
        <v>71676230</v>
      </c>
      <c r="H810">
        <v>39294</v>
      </c>
      <c r="I810" s="1">
        <f t="shared" si="12"/>
        <v>0.54821521723450017</v>
      </c>
      <c r="J810" t="b">
        <f>ISERROR(VLOOKUP(A810,[1]tazToInclude!$A$2:$A$896,1,0))</f>
        <v>0</v>
      </c>
    </row>
    <row r="811" spans="1:10" x14ac:dyDescent="0.25">
      <c r="A811">
        <v>814</v>
      </c>
      <c r="B811" s="12">
        <v>80</v>
      </c>
      <c r="C811" s="12">
        <v>11670</v>
      </c>
      <c r="D811" s="12">
        <v>6656.6354000000001</v>
      </c>
      <c r="E811" s="1">
        <v>0.570405775</v>
      </c>
      <c r="F811">
        <v>80</v>
      </c>
      <c r="G811">
        <v>67702425</v>
      </c>
      <c r="H811">
        <v>36206</v>
      </c>
      <c r="I811" s="1">
        <f t="shared" si="12"/>
        <v>0.53478143508153508</v>
      </c>
      <c r="J811" t="b">
        <f>ISERROR(VLOOKUP(A811,[1]tazToInclude!$A$2:$A$896,1,0))</f>
        <v>0</v>
      </c>
    </row>
    <row r="812" spans="1:10" x14ac:dyDescent="0.25">
      <c r="A812">
        <v>815</v>
      </c>
      <c r="B812" s="12">
        <v>31</v>
      </c>
      <c r="C812" s="12">
        <v>16150</v>
      </c>
      <c r="D812" s="12">
        <v>9086.3446000000004</v>
      </c>
      <c r="E812" s="1">
        <v>0.56262195699999995</v>
      </c>
      <c r="F812">
        <v>31</v>
      </c>
      <c r="G812">
        <v>6238049</v>
      </c>
      <c r="H812">
        <v>6755</v>
      </c>
      <c r="I812" s="1">
        <f t="shared" si="12"/>
        <v>1.0828706218883499</v>
      </c>
      <c r="J812" t="b">
        <f>ISERROR(VLOOKUP(A812,[1]tazToInclude!$A$2:$A$896,1,0))</f>
        <v>0</v>
      </c>
    </row>
    <row r="813" spans="1:10" x14ac:dyDescent="0.25">
      <c r="A813">
        <v>816</v>
      </c>
      <c r="B813" s="12">
        <v>31</v>
      </c>
      <c r="C813" s="12">
        <v>18480</v>
      </c>
      <c r="D813" s="12">
        <v>10560.158299999999</v>
      </c>
      <c r="E813" s="1">
        <v>0.57143713699999998</v>
      </c>
      <c r="F813">
        <v>31</v>
      </c>
      <c r="G813">
        <v>8194044</v>
      </c>
      <c r="H813">
        <v>3536</v>
      </c>
      <c r="I813" s="1">
        <f t="shared" si="12"/>
        <v>0.43153295247133161</v>
      </c>
      <c r="J813" t="b">
        <f>ISERROR(VLOOKUP(A813,[1]tazToInclude!$A$2:$A$896,1,0))</f>
        <v>0</v>
      </c>
    </row>
    <row r="814" spans="1:10" x14ac:dyDescent="0.25">
      <c r="A814">
        <v>817</v>
      </c>
      <c r="B814" s="12">
        <v>36</v>
      </c>
      <c r="C814" s="12">
        <v>22856</v>
      </c>
      <c r="D814" s="12">
        <v>13800.971</v>
      </c>
      <c r="E814" s="1">
        <v>0.60382267199999995</v>
      </c>
      <c r="F814">
        <v>36</v>
      </c>
      <c r="G814">
        <v>8144104</v>
      </c>
      <c r="H814">
        <v>5000</v>
      </c>
      <c r="I814" s="1">
        <f t="shared" si="12"/>
        <v>0.61394107933788666</v>
      </c>
      <c r="J814" t="b">
        <f>ISERROR(VLOOKUP(A814,[1]tazToInclude!$A$2:$A$896,1,0))</f>
        <v>0</v>
      </c>
    </row>
    <row r="815" spans="1:10" x14ac:dyDescent="0.25">
      <c r="A815">
        <v>818</v>
      </c>
      <c r="B815" s="12">
        <v>39</v>
      </c>
      <c r="C815" s="12">
        <v>25903</v>
      </c>
      <c r="D815" s="12">
        <v>14900.8742</v>
      </c>
      <c r="E815" s="1">
        <v>0.57525669599999996</v>
      </c>
      <c r="F815">
        <v>39</v>
      </c>
      <c r="G815">
        <v>8640715</v>
      </c>
      <c r="H815">
        <v>4714</v>
      </c>
      <c r="I815" s="1">
        <f t="shared" si="12"/>
        <v>0.54555670450882832</v>
      </c>
      <c r="J815" t="b">
        <f>ISERROR(VLOOKUP(A815,[1]tazToInclude!$A$2:$A$896,1,0))</f>
        <v>0</v>
      </c>
    </row>
    <row r="816" spans="1:10" x14ac:dyDescent="0.25">
      <c r="A816">
        <v>819</v>
      </c>
      <c r="B816" s="12">
        <v>32</v>
      </c>
      <c r="C816" s="12">
        <v>18451</v>
      </c>
      <c r="D816" s="12">
        <v>10485.7682</v>
      </c>
      <c r="E816" s="1">
        <v>0.56830351700000004</v>
      </c>
      <c r="F816">
        <v>32</v>
      </c>
      <c r="G816">
        <v>7602216</v>
      </c>
      <c r="H816">
        <v>5158</v>
      </c>
      <c r="I816" s="1">
        <f t="shared" si="12"/>
        <v>0.67848637818236157</v>
      </c>
      <c r="J816" t="b">
        <f>ISERROR(VLOOKUP(A816,[1]tazToInclude!$A$2:$A$896,1,0))</f>
        <v>0</v>
      </c>
    </row>
    <row r="817" spans="1:10" x14ac:dyDescent="0.25">
      <c r="A817">
        <v>820</v>
      </c>
      <c r="B817" s="12">
        <v>34</v>
      </c>
      <c r="C817" s="12">
        <v>20218</v>
      </c>
      <c r="D817" s="12">
        <v>11281.7438</v>
      </c>
      <c r="E817" s="1">
        <v>0.55800493600000001</v>
      </c>
      <c r="F817">
        <v>34</v>
      </c>
      <c r="G817">
        <v>8859172</v>
      </c>
      <c r="H817">
        <v>4479</v>
      </c>
      <c r="I817" s="1">
        <f t="shared" si="12"/>
        <v>0.50557772216184538</v>
      </c>
      <c r="J817" t="b">
        <f>ISERROR(VLOOKUP(A817,[1]tazToInclude!$A$2:$A$896,1,0))</f>
        <v>0</v>
      </c>
    </row>
    <row r="818" spans="1:10" x14ac:dyDescent="0.25">
      <c r="A818">
        <v>821</v>
      </c>
      <c r="B818" s="12">
        <v>44</v>
      </c>
      <c r="C818" s="12">
        <v>17996</v>
      </c>
      <c r="D818" s="12">
        <v>11116.2351</v>
      </c>
      <c r="E818" s="1">
        <v>0.61770588500000001</v>
      </c>
      <c r="F818">
        <v>44</v>
      </c>
      <c r="G818">
        <v>20586128</v>
      </c>
      <c r="H818">
        <v>9864</v>
      </c>
      <c r="I818" s="1">
        <f t="shared" si="12"/>
        <v>0.47915761526402634</v>
      </c>
      <c r="J818" t="b">
        <f>ISERROR(VLOOKUP(A818,[1]tazToInclude!$A$2:$A$896,1,0))</f>
        <v>0</v>
      </c>
    </row>
    <row r="819" spans="1:10" x14ac:dyDescent="0.25">
      <c r="A819">
        <v>822</v>
      </c>
      <c r="B819" s="12">
        <v>40</v>
      </c>
      <c r="C819" s="12">
        <v>17398</v>
      </c>
      <c r="D819" s="12">
        <v>10631.6988</v>
      </c>
      <c r="E819" s="1">
        <v>0.61108741200000005</v>
      </c>
      <c r="F819">
        <v>40</v>
      </c>
      <c r="G819">
        <v>13773091</v>
      </c>
      <c r="H819">
        <v>7792</v>
      </c>
      <c r="I819" s="1">
        <f t="shared" si="12"/>
        <v>0.56574083479155113</v>
      </c>
      <c r="J819" t="b">
        <f>ISERROR(VLOOKUP(A819,[1]tazToInclude!$A$2:$A$896,1,0))</f>
        <v>0</v>
      </c>
    </row>
    <row r="820" spans="1:10" x14ac:dyDescent="0.25">
      <c r="A820">
        <v>823</v>
      </c>
      <c r="B820" s="12">
        <v>9</v>
      </c>
      <c r="C820" s="12">
        <v>4756</v>
      </c>
      <c r="D820" s="12">
        <v>3585.8337999999999</v>
      </c>
      <c r="E820" s="1">
        <v>0.75396000799999996</v>
      </c>
      <c r="F820">
        <v>9</v>
      </c>
      <c r="G820">
        <v>1546804</v>
      </c>
      <c r="H820">
        <v>1304</v>
      </c>
      <c r="I820" s="1">
        <f t="shared" si="12"/>
        <v>0.8430285931507806</v>
      </c>
      <c r="J820" t="b">
        <f>ISERROR(VLOOKUP(A820,[1]tazToInclude!$A$2:$A$896,1,0))</f>
        <v>0</v>
      </c>
    </row>
    <row r="821" spans="1:10" x14ac:dyDescent="0.25">
      <c r="A821">
        <v>824</v>
      </c>
      <c r="B821" s="12">
        <v>24</v>
      </c>
      <c r="C821" s="12">
        <v>9625</v>
      </c>
      <c r="D821" s="12">
        <v>5135.5286999999998</v>
      </c>
      <c r="E821" s="1">
        <v>0.53356142299999998</v>
      </c>
      <c r="F821">
        <v>24</v>
      </c>
      <c r="G821">
        <v>4205050</v>
      </c>
      <c r="H821">
        <v>8196</v>
      </c>
      <c r="I821" s="1">
        <f t="shared" si="12"/>
        <v>1.9490850287154731</v>
      </c>
      <c r="J821" t="b">
        <f>ISERROR(VLOOKUP(A821,[1]tazToInclude!$A$2:$A$896,1,0))</f>
        <v>0</v>
      </c>
    </row>
    <row r="822" spans="1:10" x14ac:dyDescent="0.25">
      <c r="A822">
        <v>825</v>
      </c>
      <c r="B822" s="12">
        <v>25</v>
      </c>
      <c r="C822" s="12">
        <v>11903</v>
      </c>
      <c r="D822" s="12">
        <v>6450.8244999999997</v>
      </c>
      <c r="E822" s="1">
        <v>0.54194946700000002</v>
      </c>
      <c r="F822">
        <v>25</v>
      </c>
      <c r="G822">
        <v>5026725</v>
      </c>
      <c r="H822">
        <v>4462</v>
      </c>
      <c r="I822" s="1">
        <f t="shared" si="12"/>
        <v>0.88765548145164097</v>
      </c>
      <c r="J822" t="b">
        <f>ISERROR(VLOOKUP(A822,[1]tazToInclude!$A$2:$A$896,1,0))</f>
        <v>0</v>
      </c>
    </row>
    <row r="823" spans="1:10" x14ac:dyDescent="0.25">
      <c r="A823">
        <v>826</v>
      </c>
      <c r="B823" s="12">
        <v>78</v>
      </c>
      <c r="C823" s="12">
        <v>15771</v>
      </c>
      <c r="D823" s="12">
        <v>9014.4053999999996</v>
      </c>
      <c r="E823" s="1">
        <v>0.57158109199999996</v>
      </c>
      <c r="F823">
        <v>78</v>
      </c>
      <c r="G823">
        <v>62164406</v>
      </c>
      <c r="H823">
        <v>33290</v>
      </c>
      <c r="I823" s="1">
        <f t="shared" si="12"/>
        <v>0.53551545236352782</v>
      </c>
      <c r="J823" t="b">
        <f>ISERROR(VLOOKUP(A823,[1]tazToInclude!$A$2:$A$896,1,0))</f>
        <v>0</v>
      </c>
    </row>
    <row r="824" spans="1:10" x14ac:dyDescent="0.25">
      <c r="A824">
        <v>827</v>
      </c>
      <c r="B824" s="12">
        <v>57</v>
      </c>
      <c r="C824" s="12">
        <v>12263</v>
      </c>
      <c r="D824" s="12">
        <v>7621.2272000000003</v>
      </c>
      <c r="E824" s="1">
        <v>0.62148146500000001</v>
      </c>
      <c r="F824">
        <v>57</v>
      </c>
      <c r="G824">
        <v>41078805</v>
      </c>
      <c r="H824">
        <v>24860</v>
      </c>
      <c r="I824" s="1">
        <f t="shared" si="12"/>
        <v>0.60517826650507478</v>
      </c>
      <c r="J824" t="b">
        <f>ISERROR(VLOOKUP(A824,[1]tazToInclude!$A$2:$A$896,1,0))</f>
        <v>0</v>
      </c>
    </row>
    <row r="825" spans="1:10" x14ac:dyDescent="0.25">
      <c r="A825">
        <v>828</v>
      </c>
      <c r="B825" s="12">
        <v>39</v>
      </c>
      <c r="C825" s="12">
        <v>5408</v>
      </c>
      <c r="D825" s="12">
        <v>4336.3501999999999</v>
      </c>
      <c r="E825" s="1">
        <v>0.80183990400000005</v>
      </c>
      <c r="F825">
        <v>39</v>
      </c>
      <c r="G825">
        <v>22659954</v>
      </c>
      <c r="H825">
        <v>18254</v>
      </c>
      <c r="I825" s="1">
        <f t="shared" si="12"/>
        <v>0.80556209425667857</v>
      </c>
      <c r="J825" t="b">
        <f>ISERROR(VLOOKUP(A825,[1]tazToInclude!$A$2:$A$896,1,0))</f>
        <v>0</v>
      </c>
    </row>
    <row r="826" spans="1:10" x14ac:dyDescent="0.25">
      <c r="A826">
        <v>829</v>
      </c>
      <c r="B826" s="12">
        <v>32</v>
      </c>
      <c r="C826" s="12">
        <v>7370</v>
      </c>
      <c r="D826" s="12">
        <v>6039.4065000000001</v>
      </c>
      <c r="E826" s="1">
        <v>0.81945814100000003</v>
      </c>
      <c r="F826">
        <v>32</v>
      </c>
      <c r="G826">
        <v>13400031</v>
      </c>
      <c r="H826">
        <v>12394</v>
      </c>
      <c r="I826" s="1">
        <f t="shared" si="12"/>
        <v>0.92492323338654958</v>
      </c>
      <c r="J826" t="b">
        <f>ISERROR(VLOOKUP(A826,[1]tazToInclude!$A$2:$A$896,1,0))</f>
        <v>0</v>
      </c>
    </row>
    <row r="827" spans="1:10" x14ac:dyDescent="0.25">
      <c r="A827">
        <v>830</v>
      </c>
      <c r="B827" s="12">
        <v>63</v>
      </c>
      <c r="C827" s="12">
        <v>11534</v>
      </c>
      <c r="D827" s="12">
        <v>6597.0582000000004</v>
      </c>
      <c r="E827" s="1">
        <v>0.57196620399999998</v>
      </c>
      <c r="F827">
        <v>63</v>
      </c>
      <c r="G827">
        <v>47733772</v>
      </c>
      <c r="H827">
        <v>27409</v>
      </c>
      <c r="I827" s="1">
        <f t="shared" si="12"/>
        <v>0.57420561693720751</v>
      </c>
      <c r="J827" t="b">
        <f>ISERROR(VLOOKUP(A827,[1]tazToInclude!$A$2:$A$896,1,0))</f>
        <v>0</v>
      </c>
    </row>
    <row r="828" spans="1:10" x14ac:dyDescent="0.25">
      <c r="A828">
        <v>831</v>
      </c>
      <c r="B828" s="12">
        <v>42</v>
      </c>
      <c r="C828" s="12">
        <v>26764</v>
      </c>
      <c r="D828" s="12">
        <v>16092.826999999999</v>
      </c>
      <c r="E828" s="1">
        <v>0.60128631700000001</v>
      </c>
      <c r="F828">
        <v>42</v>
      </c>
      <c r="G828">
        <v>9085212</v>
      </c>
      <c r="H828">
        <v>5956</v>
      </c>
      <c r="I828" s="1">
        <f t="shared" si="12"/>
        <v>0.65557083312970577</v>
      </c>
      <c r="J828" t="b">
        <f>ISERROR(VLOOKUP(A828,[1]tazToInclude!$A$2:$A$896,1,0))</f>
        <v>0</v>
      </c>
    </row>
    <row r="829" spans="1:10" x14ac:dyDescent="0.25">
      <c r="A829">
        <v>832</v>
      </c>
      <c r="B829" s="12">
        <v>36</v>
      </c>
      <c r="C829" s="12">
        <v>20186</v>
      </c>
      <c r="D829" s="12">
        <v>12593.9689</v>
      </c>
      <c r="E829" s="1">
        <v>0.62389620999999995</v>
      </c>
      <c r="F829">
        <v>36</v>
      </c>
      <c r="G829">
        <v>7791416</v>
      </c>
      <c r="H829">
        <v>6558</v>
      </c>
      <c r="I829" s="1">
        <f t="shared" si="12"/>
        <v>0.84169552748819987</v>
      </c>
      <c r="J829" t="b">
        <f>ISERROR(VLOOKUP(A829,[1]tazToInclude!$A$2:$A$896,1,0))</f>
        <v>0</v>
      </c>
    </row>
    <row r="830" spans="1:10" x14ac:dyDescent="0.25">
      <c r="A830">
        <v>833</v>
      </c>
      <c r="B830" s="12">
        <v>35</v>
      </c>
      <c r="C830" s="12">
        <v>19214</v>
      </c>
      <c r="D830" s="12">
        <v>12201.1805</v>
      </c>
      <c r="E830" s="1">
        <v>0.63501511899999996</v>
      </c>
      <c r="F830">
        <v>35</v>
      </c>
      <c r="G830">
        <v>8069052</v>
      </c>
      <c r="H830">
        <v>6598</v>
      </c>
      <c r="I830" s="1">
        <f t="shared" si="12"/>
        <v>0.81769209071895932</v>
      </c>
      <c r="J830" t="b">
        <f>ISERROR(VLOOKUP(A830,[1]tazToInclude!$A$2:$A$896,1,0))</f>
        <v>0</v>
      </c>
    </row>
    <row r="831" spans="1:10" x14ac:dyDescent="0.25">
      <c r="A831">
        <v>834</v>
      </c>
      <c r="B831" s="12">
        <v>35</v>
      </c>
      <c r="C831" s="12">
        <v>16463</v>
      </c>
      <c r="D831" s="12">
        <v>10464.7947</v>
      </c>
      <c r="E831" s="1">
        <v>0.63565539100000001</v>
      </c>
      <c r="F831">
        <v>35</v>
      </c>
      <c r="G831">
        <v>9096103</v>
      </c>
      <c r="H831">
        <v>7076</v>
      </c>
      <c r="I831" s="1">
        <f t="shared" si="12"/>
        <v>0.77791555350681496</v>
      </c>
      <c r="J831" t="b">
        <f>ISERROR(VLOOKUP(A831,[1]tazToInclude!$A$2:$A$896,1,0))</f>
        <v>0</v>
      </c>
    </row>
    <row r="832" spans="1:10" x14ac:dyDescent="0.25">
      <c r="A832">
        <v>835</v>
      </c>
      <c r="B832" s="12">
        <v>22</v>
      </c>
      <c r="C832" s="12">
        <v>7286</v>
      </c>
      <c r="D832" s="12">
        <v>5490.6436000000003</v>
      </c>
      <c r="E832" s="1">
        <v>0.75358819700000002</v>
      </c>
      <c r="F832">
        <v>22</v>
      </c>
      <c r="G832">
        <v>8171951</v>
      </c>
      <c r="H832">
        <v>5337</v>
      </c>
      <c r="I832" s="1">
        <f t="shared" si="12"/>
        <v>0.65308761640886004</v>
      </c>
      <c r="J832" t="b">
        <f>ISERROR(VLOOKUP(A832,[1]tazToInclude!$A$2:$A$896,1,0))</f>
        <v>0</v>
      </c>
    </row>
    <row r="833" spans="1:10" x14ac:dyDescent="0.25">
      <c r="A833">
        <v>836</v>
      </c>
      <c r="B833" s="12">
        <v>27</v>
      </c>
      <c r="C833" s="12">
        <v>13659</v>
      </c>
      <c r="D833" s="12">
        <v>8487.4742000000006</v>
      </c>
      <c r="E833" s="1">
        <v>0.62138327800000004</v>
      </c>
      <c r="F833">
        <v>27</v>
      </c>
      <c r="G833">
        <v>6191421</v>
      </c>
      <c r="H833">
        <v>5849</v>
      </c>
      <c r="I833" s="1">
        <f t="shared" si="12"/>
        <v>0.94469427939078932</v>
      </c>
      <c r="J833" t="b">
        <f>ISERROR(VLOOKUP(A833,[1]tazToInclude!$A$2:$A$896,1,0))</f>
        <v>0</v>
      </c>
    </row>
    <row r="834" spans="1:10" x14ac:dyDescent="0.25">
      <c r="A834">
        <v>837</v>
      </c>
      <c r="B834" s="12">
        <v>33</v>
      </c>
      <c r="C834" s="12">
        <v>17934</v>
      </c>
      <c r="D834" s="12">
        <v>11032.1392</v>
      </c>
      <c r="E834" s="1">
        <v>0.61515218000000005</v>
      </c>
      <c r="F834">
        <v>33</v>
      </c>
      <c r="G834">
        <v>7977495</v>
      </c>
      <c r="H834">
        <v>6136</v>
      </c>
      <c r="I834" s="1">
        <f t="shared" si="12"/>
        <v>0.76916375378486601</v>
      </c>
      <c r="J834" t="b">
        <f>ISERROR(VLOOKUP(A834,[1]tazToInclude!$A$2:$A$896,1,0))</f>
        <v>0</v>
      </c>
    </row>
    <row r="835" spans="1:10" x14ac:dyDescent="0.25">
      <c r="A835">
        <v>838</v>
      </c>
      <c r="B835" s="12">
        <v>20</v>
      </c>
      <c r="C835" s="12">
        <v>9020</v>
      </c>
      <c r="D835" s="12">
        <v>4793.8527999999997</v>
      </c>
      <c r="E835" s="1">
        <v>0.53146926800000005</v>
      </c>
      <c r="F835">
        <v>20</v>
      </c>
      <c r="G835">
        <v>5065929</v>
      </c>
      <c r="H835">
        <v>5543</v>
      </c>
      <c r="I835" s="1">
        <f t="shared" ref="I835:I898" si="13">IFERROR(H835*1000/G835,1.7)</f>
        <v>1.0941724607668208</v>
      </c>
      <c r="J835" t="b">
        <f>ISERROR(VLOOKUP(A835,[1]tazToInclude!$A$2:$A$896,1,0))</f>
        <v>0</v>
      </c>
    </row>
    <row r="836" spans="1:10" x14ac:dyDescent="0.25">
      <c r="A836">
        <v>839</v>
      </c>
      <c r="B836" s="12">
        <v>16</v>
      </c>
      <c r="C836" s="12">
        <v>8573</v>
      </c>
      <c r="D836" s="12">
        <v>4531.6306000000004</v>
      </c>
      <c r="E836" s="1">
        <v>0.52859332800000003</v>
      </c>
      <c r="F836">
        <v>16</v>
      </c>
      <c r="G836">
        <v>3109189</v>
      </c>
      <c r="H836">
        <v>3585</v>
      </c>
      <c r="I836" s="1">
        <f t="shared" si="13"/>
        <v>1.1530337975594278</v>
      </c>
      <c r="J836" t="b">
        <f>ISERROR(VLOOKUP(A836,[1]tazToInclude!$A$2:$A$896,1,0))</f>
        <v>0</v>
      </c>
    </row>
    <row r="837" spans="1:10" x14ac:dyDescent="0.25">
      <c r="A837">
        <v>840</v>
      </c>
      <c r="B837" s="12">
        <v>19</v>
      </c>
      <c r="C837" s="12">
        <v>6962</v>
      </c>
      <c r="D837" s="12">
        <v>3610.6860999999999</v>
      </c>
      <c r="E837" s="1">
        <v>0.51862770800000002</v>
      </c>
      <c r="F837">
        <v>19</v>
      </c>
      <c r="G837">
        <v>3895185</v>
      </c>
      <c r="H837">
        <v>9154</v>
      </c>
      <c r="I837" s="1">
        <f t="shared" si="13"/>
        <v>2.350080933254775</v>
      </c>
      <c r="J837" t="b">
        <f>ISERROR(VLOOKUP(A837,[1]tazToInclude!$A$2:$A$896,1,0))</f>
        <v>0</v>
      </c>
    </row>
    <row r="838" spans="1:10" x14ac:dyDescent="0.25">
      <c r="A838">
        <v>841</v>
      </c>
      <c r="B838" s="12">
        <v>18</v>
      </c>
      <c r="C838" s="12">
        <v>5818</v>
      </c>
      <c r="D838" s="12">
        <v>2833.1482000000001</v>
      </c>
      <c r="E838" s="1">
        <v>0.48696256399999999</v>
      </c>
      <c r="F838">
        <v>18</v>
      </c>
      <c r="G838">
        <v>3093466</v>
      </c>
      <c r="H838">
        <v>10260</v>
      </c>
      <c r="I838" s="1">
        <f t="shared" si="13"/>
        <v>3.3166680997948581</v>
      </c>
      <c r="J838" t="b">
        <f>ISERROR(VLOOKUP(A838,[1]tazToInclude!$A$2:$A$896,1,0))</f>
        <v>1</v>
      </c>
    </row>
    <row r="839" spans="1:10" x14ac:dyDescent="0.25">
      <c r="A839">
        <v>842</v>
      </c>
      <c r="B839" s="12">
        <v>20</v>
      </c>
      <c r="C839" s="12">
        <v>7640</v>
      </c>
      <c r="D839" s="12">
        <v>4014.68</v>
      </c>
      <c r="E839" s="1">
        <v>0.52548167499999998</v>
      </c>
      <c r="F839">
        <v>20</v>
      </c>
      <c r="G839">
        <v>4051029</v>
      </c>
      <c r="H839">
        <v>8866</v>
      </c>
      <c r="I839" s="1">
        <f t="shared" si="13"/>
        <v>2.1885797410978789</v>
      </c>
      <c r="J839" t="b">
        <f>ISERROR(VLOOKUP(A839,[1]tazToInclude!$A$2:$A$896,1,0))</f>
        <v>0</v>
      </c>
    </row>
    <row r="840" spans="1:10" x14ac:dyDescent="0.25">
      <c r="A840">
        <v>843</v>
      </c>
      <c r="B840" s="12">
        <v>27</v>
      </c>
      <c r="C840" s="12">
        <v>8185</v>
      </c>
      <c r="D840" s="12">
        <v>5102.6607999999997</v>
      </c>
      <c r="E840" s="1">
        <v>0.62341610300000005</v>
      </c>
      <c r="F840">
        <v>27</v>
      </c>
      <c r="G840">
        <v>5044155</v>
      </c>
      <c r="H840">
        <v>2914</v>
      </c>
      <c r="I840" s="1">
        <f t="shared" si="13"/>
        <v>0.57769834590729274</v>
      </c>
      <c r="J840" t="b">
        <f>ISERROR(VLOOKUP(A840,[1]tazToInclude!$A$2:$A$896,1,0))</f>
        <v>0</v>
      </c>
    </row>
    <row r="841" spans="1:10" x14ac:dyDescent="0.25">
      <c r="A841">
        <v>844</v>
      </c>
      <c r="B841" s="12">
        <v>18</v>
      </c>
      <c r="C841" s="12">
        <v>8962</v>
      </c>
      <c r="D841" s="12">
        <v>5279.6504999999997</v>
      </c>
      <c r="E841" s="1">
        <v>0.58911520900000003</v>
      </c>
      <c r="F841">
        <v>18</v>
      </c>
      <c r="G841">
        <v>4131250</v>
      </c>
      <c r="H841">
        <v>4055</v>
      </c>
      <c r="I841" s="1">
        <f t="shared" si="13"/>
        <v>0.98154311649016646</v>
      </c>
      <c r="J841" t="b">
        <f>ISERROR(VLOOKUP(A841,[1]tazToInclude!$A$2:$A$896,1,0))</f>
        <v>0</v>
      </c>
    </row>
    <row r="842" spans="1:10" x14ac:dyDescent="0.25">
      <c r="A842">
        <v>845</v>
      </c>
      <c r="B842" s="12">
        <v>24</v>
      </c>
      <c r="C842" s="12">
        <v>12657</v>
      </c>
      <c r="D842" s="12">
        <v>7124.4862000000003</v>
      </c>
      <c r="E842" s="1">
        <v>0.56288901000000002</v>
      </c>
      <c r="F842">
        <v>24</v>
      </c>
      <c r="G842">
        <v>6073945</v>
      </c>
      <c r="H842">
        <v>4872</v>
      </c>
      <c r="I842" s="1">
        <f t="shared" si="13"/>
        <v>0.80211460591098538</v>
      </c>
      <c r="J842" t="b">
        <f>ISERROR(VLOOKUP(A842,[1]tazToInclude!$A$2:$A$896,1,0))</f>
        <v>0</v>
      </c>
    </row>
    <row r="843" spans="1:10" x14ac:dyDescent="0.25">
      <c r="A843">
        <v>846</v>
      </c>
      <c r="B843" s="12">
        <v>15</v>
      </c>
      <c r="C843" s="12">
        <v>7846</v>
      </c>
      <c r="D843" s="12">
        <v>4363.7044999999998</v>
      </c>
      <c r="E843" s="1">
        <v>0.55616932200000002</v>
      </c>
      <c r="F843">
        <v>15</v>
      </c>
      <c r="G843">
        <v>3131463</v>
      </c>
      <c r="H843">
        <v>3584</v>
      </c>
      <c r="I843" s="1">
        <f t="shared" si="13"/>
        <v>1.1445129640682326</v>
      </c>
      <c r="J843" t="b">
        <f>ISERROR(VLOOKUP(A843,[1]tazToInclude!$A$2:$A$896,1,0))</f>
        <v>0</v>
      </c>
    </row>
    <row r="844" spans="1:10" x14ac:dyDescent="0.25">
      <c r="A844">
        <v>847</v>
      </c>
      <c r="B844" s="12">
        <v>21</v>
      </c>
      <c r="C844" s="12">
        <v>9301</v>
      </c>
      <c r="D844" s="12">
        <v>6419.3568999999998</v>
      </c>
      <c r="E844" s="1">
        <v>0.69017921699999996</v>
      </c>
      <c r="F844">
        <v>21</v>
      </c>
      <c r="G844">
        <v>4818741</v>
      </c>
      <c r="H844">
        <v>5583</v>
      </c>
      <c r="I844" s="1">
        <f t="shared" si="13"/>
        <v>1.1586013857146504</v>
      </c>
      <c r="J844" t="b">
        <f>ISERROR(VLOOKUP(A844,[1]tazToInclude!$A$2:$A$896,1,0))</f>
        <v>0</v>
      </c>
    </row>
    <row r="845" spans="1:10" x14ac:dyDescent="0.25">
      <c r="A845">
        <v>848</v>
      </c>
      <c r="B845" s="12">
        <v>33</v>
      </c>
      <c r="C845" s="12">
        <v>18940</v>
      </c>
      <c r="D845" s="12">
        <v>12189.397999999999</v>
      </c>
      <c r="E845" s="1">
        <v>0.64357962000000002</v>
      </c>
      <c r="F845">
        <v>33</v>
      </c>
      <c r="G845">
        <v>7055192</v>
      </c>
      <c r="H845">
        <v>5541</v>
      </c>
      <c r="I845" s="1">
        <f t="shared" si="13"/>
        <v>0.7853790513426141</v>
      </c>
      <c r="J845" t="b">
        <f>ISERROR(VLOOKUP(A845,[1]tazToInclude!$A$2:$A$896,1,0))</f>
        <v>0</v>
      </c>
    </row>
    <row r="846" spans="1:10" x14ac:dyDescent="0.25">
      <c r="A846">
        <v>849</v>
      </c>
      <c r="B846" s="12">
        <v>38</v>
      </c>
      <c r="C846" s="12">
        <v>24494</v>
      </c>
      <c r="D846" s="12">
        <v>14425.575699999999</v>
      </c>
      <c r="E846" s="1">
        <v>0.58894323900000001</v>
      </c>
      <c r="F846">
        <v>38</v>
      </c>
      <c r="G846">
        <v>8569300</v>
      </c>
      <c r="H846">
        <v>5135</v>
      </c>
      <c r="I846" s="1">
        <f t="shared" si="13"/>
        <v>0.59923214264875779</v>
      </c>
      <c r="J846" t="b">
        <f>ISERROR(VLOOKUP(A846,[1]tazToInclude!$A$2:$A$896,1,0))</f>
        <v>0</v>
      </c>
    </row>
    <row r="847" spans="1:10" x14ac:dyDescent="0.25">
      <c r="A847">
        <v>850</v>
      </c>
      <c r="B847" s="12">
        <v>28</v>
      </c>
      <c r="C847" s="12">
        <v>14267</v>
      </c>
      <c r="D847" s="12">
        <v>9499.1484999999993</v>
      </c>
      <c r="E847" s="1">
        <v>0.66581261000000003</v>
      </c>
      <c r="F847">
        <v>28</v>
      </c>
      <c r="G847">
        <v>5728190</v>
      </c>
      <c r="H847">
        <v>5952</v>
      </c>
      <c r="I847" s="1">
        <f t="shared" si="13"/>
        <v>1.0390716788374688</v>
      </c>
      <c r="J847" t="b">
        <f>ISERROR(VLOOKUP(A847,[1]tazToInclude!$A$2:$A$896,1,0))</f>
        <v>0</v>
      </c>
    </row>
    <row r="848" spans="1:10" x14ac:dyDescent="0.25">
      <c r="A848">
        <v>851</v>
      </c>
      <c r="B848" s="12">
        <v>22</v>
      </c>
      <c r="C848" s="12">
        <v>8492</v>
      </c>
      <c r="D848" s="12">
        <v>6456.6653999999999</v>
      </c>
      <c r="E848" s="1">
        <v>0.76032329300000001</v>
      </c>
      <c r="F848">
        <v>22</v>
      </c>
      <c r="G848">
        <v>5385405</v>
      </c>
      <c r="H848">
        <v>5733</v>
      </c>
      <c r="I848" s="1">
        <f t="shared" si="13"/>
        <v>1.0645438922420876</v>
      </c>
      <c r="J848" t="b">
        <f>ISERROR(VLOOKUP(A848,[1]tazToInclude!$A$2:$A$896,1,0))</f>
        <v>0</v>
      </c>
    </row>
    <row r="849" spans="1:10" x14ac:dyDescent="0.25">
      <c r="A849">
        <v>852</v>
      </c>
      <c r="B849" s="12">
        <v>32</v>
      </c>
      <c r="C849" s="12">
        <v>16697</v>
      </c>
      <c r="D849" s="12">
        <v>10662.4902</v>
      </c>
      <c r="E849" s="1">
        <v>0.63858718299999995</v>
      </c>
      <c r="F849">
        <v>32</v>
      </c>
      <c r="G849">
        <v>7121202</v>
      </c>
      <c r="H849">
        <v>6598</v>
      </c>
      <c r="I849" s="1">
        <f t="shared" si="13"/>
        <v>0.92652897642841758</v>
      </c>
      <c r="J849" t="b">
        <f>ISERROR(VLOOKUP(A849,[1]tazToInclude!$A$2:$A$896,1,0))</f>
        <v>0</v>
      </c>
    </row>
    <row r="850" spans="1:10" x14ac:dyDescent="0.25">
      <c r="A850">
        <v>853</v>
      </c>
      <c r="B850" s="12">
        <v>28</v>
      </c>
      <c r="C850" s="12">
        <v>11874</v>
      </c>
      <c r="D850" s="12">
        <v>8224.2566000000006</v>
      </c>
      <c r="E850" s="1">
        <v>0.69262730299999997</v>
      </c>
      <c r="F850">
        <v>28</v>
      </c>
      <c r="G850">
        <v>7006203</v>
      </c>
      <c r="H850">
        <v>6587</v>
      </c>
      <c r="I850" s="1">
        <f t="shared" si="13"/>
        <v>0.94016687783668274</v>
      </c>
      <c r="J850" t="b">
        <f>ISERROR(VLOOKUP(A850,[1]tazToInclude!$A$2:$A$896,1,0))</f>
        <v>0</v>
      </c>
    </row>
    <row r="851" spans="1:10" x14ac:dyDescent="0.25">
      <c r="A851">
        <v>854</v>
      </c>
      <c r="B851" s="12">
        <v>21</v>
      </c>
      <c r="C851" s="12">
        <v>5731</v>
      </c>
      <c r="D851" s="12">
        <v>4563.8950000000004</v>
      </c>
      <c r="E851" s="1">
        <v>0.79635229500000004</v>
      </c>
      <c r="F851">
        <v>21</v>
      </c>
      <c r="G851">
        <v>8280855</v>
      </c>
      <c r="H851">
        <v>6395</v>
      </c>
      <c r="I851" s="1">
        <f t="shared" si="13"/>
        <v>0.77226325059429246</v>
      </c>
      <c r="J851" t="b">
        <f>ISERROR(VLOOKUP(A851,[1]tazToInclude!$A$2:$A$896,1,0))</f>
        <v>0</v>
      </c>
    </row>
    <row r="852" spans="1:10" x14ac:dyDescent="0.25">
      <c r="A852">
        <v>855</v>
      </c>
      <c r="B852" s="12">
        <v>21</v>
      </c>
      <c r="C852" s="12">
        <v>7541</v>
      </c>
      <c r="D852" s="12">
        <v>6105.2493000000004</v>
      </c>
      <c r="E852" s="1">
        <v>0.80960738600000004</v>
      </c>
      <c r="F852">
        <v>21</v>
      </c>
      <c r="G852">
        <v>5652871</v>
      </c>
      <c r="H852">
        <v>6017</v>
      </c>
      <c r="I852" s="1">
        <f t="shared" si="13"/>
        <v>1.0644148787403782</v>
      </c>
      <c r="J852" t="b">
        <f>ISERROR(VLOOKUP(A852,[1]tazToInclude!$A$2:$A$896,1,0))</f>
        <v>0</v>
      </c>
    </row>
    <row r="853" spans="1:10" x14ac:dyDescent="0.25">
      <c r="A853">
        <v>856</v>
      </c>
      <c r="B853" s="12">
        <v>4</v>
      </c>
      <c r="C853" s="12">
        <v>99</v>
      </c>
      <c r="D853" s="12">
        <v>55.578400000000002</v>
      </c>
      <c r="E853" s="1">
        <v>0.56139797999999996</v>
      </c>
      <c r="F853">
        <v>4</v>
      </c>
      <c r="G853">
        <v>38974</v>
      </c>
      <c r="H853">
        <v>1375</v>
      </c>
      <c r="I853" s="1">
        <f t="shared" si="13"/>
        <v>35.27993020988351</v>
      </c>
      <c r="J853" t="b">
        <f>ISERROR(VLOOKUP(A853,[1]tazToInclude!$A$2:$A$896,1,0))</f>
        <v>1</v>
      </c>
    </row>
    <row r="854" spans="1:10" x14ac:dyDescent="0.25">
      <c r="A854">
        <v>857</v>
      </c>
      <c r="B854" s="12">
        <v>8</v>
      </c>
      <c r="C854" s="12">
        <v>1854</v>
      </c>
      <c r="D854" s="12">
        <v>1351.1608000000001</v>
      </c>
      <c r="E854" s="1">
        <v>0.72878144600000005</v>
      </c>
      <c r="F854">
        <v>8</v>
      </c>
      <c r="G854">
        <v>312644</v>
      </c>
      <c r="H854">
        <v>1398</v>
      </c>
      <c r="I854" s="1">
        <f t="shared" si="13"/>
        <v>4.4715395145916759</v>
      </c>
      <c r="J854" t="b">
        <f>ISERROR(VLOOKUP(A854,[1]tazToInclude!$A$2:$A$896,1,0))</f>
        <v>1</v>
      </c>
    </row>
    <row r="855" spans="1:10" x14ac:dyDescent="0.25">
      <c r="A855">
        <v>858</v>
      </c>
      <c r="B855" s="12">
        <v>15</v>
      </c>
      <c r="C855" s="12">
        <v>4282</v>
      </c>
      <c r="D855" s="12">
        <v>2834.7175000000002</v>
      </c>
      <c r="E855" s="1">
        <v>0.66200782300000005</v>
      </c>
      <c r="F855">
        <v>15</v>
      </c>
      <c r="G855">
        <v>1229303</v>
      </c>
      <c r="H855">
        <v>1994</v>
      </c>
      <c r="I855" s="1">
        <f t="shared" si="13"/>
        <v>1.6220573772292104</v>
      </c>
      <c r="J855" t="b">
        <f>ISERROR(VLOOKUP(A855,[1]tazToInclude!$A$2:$A$896,1,0))</f>
        <v>1</v>
      </c>
    </row>
    <row r="856" spans="1:10" x14ac:dyDescent="0.25">
      <c r="A856">
        <v>859</v>
      </c>
      <c r="B856" s="12">
        <v>3</v>
      </c>
      <c r="C856" s="12">
        <v>16</v>
      </c>
      <c r="D856" s="12">
        <v>9.3127999999999993</v>
      </c>
      <c r="E856" s="1">
        <v>0.58204999999999996</v>
      </c>
      <c r="F856">
        <v>3</v>
      </c>
      <c r="G856">
        <v>20723</v>
      </c>
      <c r="H856">
        <v>1017</v>
      </c>
      <c r="I856" s="1">
        <f t="shared" si="13"/>
        <v>49.075905998166292</v>
      </c>
      <c r="J856" t="b">
        <f>ISERROR(VLOOKUP(A856,[1]tazToInclude!$A$2:$A$896,1,0))</f>
        <v>1</v>
      </c>
    </row>
    <row r="857" spans="1:10" x14ac:dyDescent="0.25">
      <c r="A857">
        <v>860</v>
      </c>
      <c r="B857" s="12">
        <v>10</v>
      </c>
      <c r="C857" s="12">
        <v>0</v>
      </c>
      <c r="D857" s="12">
        <v>0</v>
      </c>
      <c r="E857" s="1" t="e">
        <v>#DIV/0!</v>
      </c>
      <c r="F857">
        <v>10</v>
      </c>
      <c r="G857">
        <v>0</v>
      </c>
      <c r="H857">
        <v>16957</v>
      </c>
      <c r="I857" s="1">
        <f t="shared" si="13"/>
        <v>1.7</v>
      </c>
      <c r="J857" t="b">
        <f>ISERROR(VLOOKUP(A857,[1]tazToInclude!$A$2:$A$896,1,0))</f>
        <v>1</v>
      </c>
    </row>
    <row r="858" spans="1:10" x14ac:dyDescent="0.25">
      <c r="A858">
        <v>861</v>
      </c>
      <c r="B858" s="12">
        <v>17</v>
      </c>
      <c r="C858" s="12">
        <v>2245</v>
      </c>
      <c r="D858" s="12">
        <v>1390.5678</v>
      </c>
      <c r="E858" s="1">
        <v>0.61940659200000003</v>
      </c>
      <c r="F858">
        <v>17</v>
      </c>
      <c r="G858">
        <v>1072155</v>
      </c>
      <c r="H858">
        <v>13967</v>
      </c>
      <c r="I858" s="1">
        <f t="shared" si="13"/>
        <v>13.027034337385919</v>
      </c>
      <c r="J858" t="b">
        <f>ISERROR(VLOOKUP(A858,[1]tazToInclude!$A$2:$A$896,1,0))</f>
        <v>1</v>
      </c>
    </row>
    <row r="859" spans="1:10" x14ac:dyDescent="0.25">
      <c r="A859">
        <v>862</v>
      </c>
      <c r="B859" s="12">
        <v>16</v>
      </c>
      <c r="C859" s="12">
        <v>3509</v>
      </c>
      <c r="D859" s="12">
        <v>2030.3565000000001</v>
      </c>
      <c r="E859" s="1">
        <v>0.57861399300000005</v>
      </c>
      <c r="F859">
        <v>16</v>
      </c>
      <c r="G859">
        <v>1124068</v>
      </c>
      <c r="H859">
        <v>9810</v>
      </c>
      <c r="I859" s="1">
        <f t="shared" si="13"/>
        <v>8.7272300252297903</v>
      </c>
      <c r="J859" t="b">
        <f>ISERROR(VLOOKUP(A859,[1]tazToInclude!$A$2:$A$896,1,0))</f>
        <v>1</v>
      </c>
    </row>
    <row r="860" spans="1:10" x14ac:dyDescent="0.25">
      <c r="A860">
        <v>863</v>
      </c>
      <c r="B860" s="12">
        <v>5</v>
      </c>
      <c r="C860" s="12">
        <v>0</v>
      </c>
      <c r="D860" s="12">
        <v>0</v>
      </c>
      <c r="E860" s="1" t="e">
        <v>#DIV/0!</v>
      </c>
      <c r="F860">
        <v>5</v>
      </c>
      <c r="G860">
        <v>0</v>
      </c>
      <c r="H860">
        <v>4373</v>
      </c>
      <c r="I860" s="1">
        <f t="shared" si="13"/>
        <v>1.7</v>
      </c>
      <c r="J860" t="b">
        <f>ISERROR(VLOOKUP(A860,[1]tazToInclude!$A$2:$A$896,1,0))</f>
        <v>1</v>
      </c>
    </row>
    <row r="861" spans="1:10" x14ac:dyDescent="0.25">
      <c r="A861">
        <v>864</v>
      </c>
      <c r="B861" s="12">
        <v>9</v>
      </c>
      <c r="C861" s="12">
        <v>0</v>
      </c>
      <c r="D861" s="12">
        <v>0</v>
      </c>
      <c r="E861" s="1" t="e">
        <v>#DIV/0!</v>
      </c>
      <c r="F861">
        <v>9</v>
      </c>
      <c r="G861">
        <v>0</v>
      </c>
      <c r="H861">
        <v>11370</v>
      </c>
      <c r="I861" s="1">
        <f t="shared" si="13"/>
        <v>1.7</v>
      </c>
      <c r="J861" t="b">
        <f>ISERROR(VLOOKUP(A861,[1]tazToInclude!$A$2:$A$896,1,0))</f>
        <v>1</v>
      </c>
    </row>
    <row r="862" spans="1:10" x14ac:dyDescent="0.25">
      <c r="A862">
        <v>865</v>
      </c>
      <c r="B862" s="12">
        <v>2</v>
      </c>
      <c r="C862" s="12">
        <v>0</v>
      </c>
      <c r="D862" s="12">
        <v>0</v>
      </c>
      <c r="E862" s="1" t="e">
        <v>#DIV/0!</v>
      </c>
      <c r="F862">
        <v>2</v>
      </c>
      <c r="G862">
        <v>26417915</v>
      </c>
      <c r="H862">
        <v>867</v>
      </c>
      <c r="I862" s="1">
        <f t="shared" si="13"/>
        <v>3.2818638412607508E-2</v>
      </c>
      <c r="J862" t="b">
        <f>ISERROR(VLOOKUP(A862,[1]tazToInclude!$A$2:$A$896,1,0))</f>
        <v>1</v>
      </c>
    </row>
    <row r="863" spans="1:10" x14ac:dyDescent="0.25">
      <c r="A863">
        <v>866</v>
      </c>
      <c r="B863" s="12">
        <v>7</v>
      </c>
      <c r="C863" s="12">
        <v>0</v>
      </c>
      <c r="D863" s="12">
        <v>0</v>
      </c>
      <c r="E863" s="1" t="e">
        <v>#DIV/0!</v>
      </c>
      <c r="F863">
        <v>7</v>
      </c>
      <c r="G863">
        <v>26417915</v>
      </c>
      <c r="H863">
        <v>3087</v>
      </c>
      <c r="I863" s="1">
        <f t="shared" si="13"/>
        <v>0.11685252223727724</v>
      </c>
      <c r="J863" t="b">
        <f>ISERROR(VLOOKUP(A863,[1]tazToInclude!$A$2:$A$896,1,0))</f>
        <v>1</v>
      </c>
    </row>
    <row r="864" spans="1:10" x14ac:dyDescent="0.25">
      <c r="A864">
        <v>867</v>
      </c>
      <c r="B864" s="12">
        <v>6</v>
      </c>
      <c r="C864" s="12">
        <v>0</v>
      </c>
      <c r="D864" s="12">
        <v>0</v>
      </c>
      <c r="E864" s="1" t="e">
        <v>#DIV/0!</v>
      </c>
      <c r="F864">
        <v>6</v>
      </c>
      <c r="G864">
        <v>0</v>
      </c>
      <c r="H864">
        <v>2654</v>
      </c>
      <c r="I864" s="1">
        <f t="shared" si="13"/>
        <v>1.7</v>
      </c>
      <c r="J864" t="b">
        <f>ISERROR(VLOOKUP(A864,[1]tazToInclude!$A$2:$A$896,1,0))</f>
        <v>1</v>
      </c>
    </row>
    <row r="865" spans="1:10" x14ac:dyDescent="0.25">
      <c r="A865">
        <v>868</v>
      </c>
      <c r="B865" s="12">
        <v>7</v>
      </c>
      <c r="C865" s="12">
        <v>0</v>
      </c>
      <c r="D865" s="12">
        <v>0</v>
      </c>
      <c r="E865" s="1" t="e">
        <v>#DIV/0!</v>
      </c>
      <c r="F865">
        <v>7</v>
      </c>
      <c r="G865">
        <v>0</v>
      </c>
      <c r="H865">
        <v>3109</v>
      </c>
      <c r="I865" s="1">
        <f t="shared" si="13"/>
        <v>1.7</v>
      </c>
      <c r="J865" t="b">
        <f>ISERROR(VLOOKUP(A865,[1]tazToInclude!$A$2:$A$896,1,0))</f>
        <v>1</v>
      </c>
    </row>
    <row r="866" spans="1:10" x14ac:dyDescent="0.25">
      <c r="A866">
        <v>869</v>
      </c>
      <c r="B866" s="12">
        <v>7</v>
      </c>
      <c r="C866" s="12">
        <v>0</v>
      </c>
      <c r="D866" s="12">
        <v>0</v>
      </c>
      <c r="E866" s="1" t="e">
        <v>#DIV/0!</v>
      </c>
      <c r="F866">
        <v>7</v>
      </c>
      <c r="G866">
        <v>0</v>
      </c>
      <c r="H866">
        <v>3109</v>
      </c>
      <c r="I866" s="1">
        <f t="shared" si="13"/>
        <v>1.7</v>
      </c>
      <c r="J866" t="b">
        <f>ISERROR(VLOOKUP(A866,[1]tazToInclude!$A$2:$A$896,1,0))</f>
        <v>1</v>
      </c>
    </row>
    <row r="867" spans="1:10" x14ac:dyDescent="0.25">
      <c r="A867">
        <v>870</v>
      </c>
      <c r="B867" s="12">
        <v>7</v>
      </c>
      <c r="C867" s="12">
        <v>0</v>
      </c>
      <c r="D867" s="12">
        <v>0</v>
      </c>
      <c r="E867" s="1" t="e">
        <v>#DIV/0!</v>
      </c>
      <c r="F867">
        <v>7</v>
      </c>
      <c r="G867">
        <v>0</v>
      </c>
      <c r="H867">
        <v>3109</v>
      </c>
      <c r="I867" s="1">
        <f t="shared" si="13"/>
        <v>1.7</v>
      </c>
      <c r="J867" t="b">
        <f>ISERROR(VLOOKUP(A867,[1]tazToInclude!$A$2:$A$896,1,0))</f>
        <v>1</v>
      </c>
    </row>
    <row r="868" spans="1:10" x14ac:dyDescent="0.25">
      <c r="A868">
        <v>871</v>
      </c>
      <c r="B868" s="12">
        <v>5</v>
      </c>
      <c r="C868" s="12">
        <v>0</v>
      </c>
      <c r="D868" s="12">
        <v>0</v>
      </c>
      <c r="E868" s="1" t="e">
        <v>#DIV/0!</v>
      </c>
      <c r="F868">
        <v>5</v>
      </c>
      <c r="G868">
        <v>0</v>
      </c>
      <c r="H868">
        <v>2241</v>
      </c>
      <c r="I868" s="1">
        <f t="shared" si="13"/>
        <v>1.7</v>
      </c>
      <c r="J868" t="b">
        <f>ISERROR(VLOOKUP(A868,[1]tazToInclude!$A$2:$A$896,1,0))</f>
        <v>1</v>
      </c>
    </row>
    <row r="869" spans="1:10" x14ac:dyDescent="0.25">
      <c r="A869">
        <v>872</v>
      </c>
      <c r="B869" s="12">
        <v>7</v>
      </c>
      <c r="C869" s="12">
        <v>0</v>
      </c>
      <c r="D869" s="12">
        <v>0</v>
      </c>
      <c r="E869" s="1" t="e">
        <v>#DIV/0!</v>
      </c>
      <c r="F869">
        <v>7</v>
      </c>
      <c r="G869">
        <v>0</v>
      </c>
      <c r="H869">
        <v>3109</v>
      </c>
      <c r="I869" s="1">
        <f t="shared" si="13"/>
        <v>1.7</v>
      </c>
      <c r="J869" t="b">
        <f>ISERROR(VLOOKUP(A869,[1]tazToInclude!$A$2:$A$896,1,0))</f>
        <v>1</v>
      </c>
    </row>
    <row r="870" spans="1:10" x14ac:dyDescent="0.25">
      <c r="A870">
        <v>873</v>
      </c>
      <c r="B870" s="12">
        <v>11</v>
      </c>
      <c r="C870" s="12">
        <v>728</v>
      </c>
      <c r="D870" s="12">
        <v>687.00559999999996</v>
      </c>
      <c r="E870" s="1">
        <v>0.94368901100000002</v>
      </c>
      <c r="F870">
        <v>10</v>
      </c>
      <c r="G870">
        <v>878832</v>
      </c>
      <c r="H870">
        <v>924</v>
      </c>
      <c r="I870" s="1">
        <f t="shared" si="13"/>
        <v>1.0513954885575401</v>
      </c>
      <c r="J870" t="b">
        <f>ISERROR(VLOOKUP(A870,[1]tazToInclude!$A$2:$A$896,1,0))</f>
        <v>0</v>
      </c>
    </row>
    <row r="871" spans="1:10" x14ac:dyDescent="0.25">
      <c r="A871">
        <v>874</v>
      </c>
      <c r="B871" s="12">
        <v>13</v>
      </c>
      <c r="C871" s="12">
        <v>1003</v>
      </c>
      <c r="D871" s="12">
        <v>904.56610000000001</v>
      </c>
      <c r="E871" s="1">
        <v>0.901860518</v>
      </c>
      <c r="F871">
        <v>12</v>
      </c>
      <c r="G871">
        <v>930255</v>
      </c>
      <c r="H871">
        <v>1398</v>
      </c>
      <c r="I871" s="1">
        <f t="shared" si="13"/>
        <v>1.5028137446184111</v>
      </c>
      <c r="J871" t="b">
        <f>ISERROR(VLOOKUP(A871,[1]tazToInclude!$A$2:$A$896,1,0))</f>
        <v>0</v>
      </c>
    </row>
    <row r="872" spans="1:10" x14ac:dyDescent="0.25">
      <c r="A872">
        <v>875</v>
      </c>
      <c r="B872" s="12">
        <v>9</v>
      </c>
      <c r="C872" s="12">
        <v>973</v>
      </c>
      <c r="D872" s="12">
        <v>1070.979</v>
      </c>
      <c r="E872" s="1">
        <v>1.100697842</v>
      </c>
      <c r="F872">
        <v>9</v>
      </c>
      <c r="G872">
        <v>1070341</v>
      </c>
      <c r="H872">
        <v>2027</v>
      </c>
      <c r="I872" s="1">
        <f t="shared" si="13"/>
        <v>1.8937889887428399</v>
      </c>
      <c r="J872" t="b">
        <f>ISERROR(VLOOKUP(A872,[1]tazToInclude!$A$2:$A$896,1,0))</f>
        <v>0</v>
      </c>
    </row>
    <row r="873" spans="1:10" x14ac:dyDescent="0.25">
      <c r="A873">
        <v>876</v>
      </c>
      <c r="B873" s="12">
        <v>8</v>
      </c>
      <c r="C873" s="12">
        <v>824</v>
      </c>
      <c r="D873" s="12">
        <v>905.59169999999995</v>
      </c>
      <c r="E873" s="1">
        <v>1.0990190529999999</v>
      </c>
      <c r="F873">
        <v>8</v>
      </c>
      <c r="G873">
        <v>1001879</v>
      </c>
      <c r="H873">
        <v>1429</v>
      </c>
      <c r="I873" s="1">
        <f t="shared" si="13"/>
        <v>1.4263199448236763</v>
      </c>
      <c r="J873" t="b">
        <f>ISERROR(VLOOKUP(A873,[1]tazToInclude!$A$2:$A$896,1,0))</f>
        <v>0</v>
      </c>
    </row>
    <row r="874" spans="1:10" x14ac:dyDescent="0.25">
      <c r="A874">
        <v>877</v>
      </c>
      <c r="B874" s="12">
        <v>7</v>
      </c>
      <c r="C874" s="12">
        <v>456</v>
      </c>
      <c r="D874" s="12">
        <v>428.69619999999998</v>
      </c>
      <c r="E874" s="1">
        <v>0.94012324599999997</v>
      </c>
      <c r="F874">
        <v>7</v>
      </c>
      <c r="G874">
        <v>266436</v>
      </c>
      <c r="H874">
        <v>1421</v>
      </c>
      <c r="I874" s="1">
        <f t="shared" si="13"/>
        <v>5.3333633593057996</v>
      </c>
      <c r="J874" t="b">
        <f>ISERROR(VLOOKUP(A874,[1]tazToInclude!$A$2:$A$896,1,0))</f>
        <v>0</v>
      </c>
    </row>
    <row r="875" spans="1:10" x14ac:dyDescent="0.25">
      <c r="A875">
        <v>878</v>
      </c>
      <c r="B875" s="12">
        <v>11</v>
      </c>
      <c r="C875" s="12">
        <v>856</v>
      </c>
      <c r="D875" s="12">
        <v>762.68409999999994</v>
      </c>
      <c r="E875" s="1">
        <v>0.89098609799999995</v>
      </c>
      <c r="F875">
        <v>11</v>
      </c>
      <c r="G875">
        <v>620301</v>
      </c>
      <c r="H875">
        <v>955</v>
      </c>
      <c r="I875" s="1">
        <f t="shared" si="13"/>
        <v>1.5395751417457009</v>
      </c>
      <c r="J875" t="b">
        <f>ISERROR(VLOOKUP(A875,[1]tazToInclude!$A$2:$A$896,1,0))</f>
        <v>1</v>
      </c>
    </row>
    <row r="876" spans="1:10" x14ac:dyDescent="0.25">
      <c r="A876">
        <v>879</v>
      </c>
      <c r="B876" s="12">
        <v>5</v>
      </c>
      <c r="C876" s="12">
        <v>383</v>
      </c>
      <c r="D876" s="12">
        <v>442.49250000000001</v>
      </c>
      <c r="E876" s="1">
        <v>1.1553328979999999</v>
      </c>
      <c r="F876">
        <v>5</v>
      </c>
      <c r="G876">
        <v>569929</v>
      </c>
      <c r="H876">
        <v>2700</v>
      </c>
      <c r="I876" s="1">
        <f t="shared" si="13"/>
        <v>4.7374322064678234</v>
      </c>
      <c r="J876" t="b">
        <f>ISERROR(VLOOKUP(A876,[1]tazToInclude!$A$2:$A$896,1,0))</f>
        <v>0</v>
      </c>
    </row>
    <row r="877" spans="1:10" x14ac:dyDescent="0.25">
      <c r="A877">
        <v>880</v>
      </c>
      <c r="B877" s="12">
        <v>3</v>
      </c>
      <c r="C877" s="12">
        <v>432</v>
      </c>
      <c r="D877" s="12">
        <v>470.30739999999997</v>
      </c>
      <c r="E877" s="1">
        <v>1.0886745369999999</v>
      </c>
      <c r="F877">
        <v>3</v>
      </c>
      <c r="G877">
        <v>705888</v>
      </c>
      <c r="H877">
        <v>1429</v>
      </c>
      <c r="I877" s="1">
        <f t="shared" si="13"/>
        <v>2.0244004714628949</v>
      </c>
      <c r="J877" t="b">
        <f>ISERROR(VLOOKUP(A877,[1]tazToInclude!$A$2:$A$896,1,0))</f>
        <v>0</v>
      </c>
    </row>
    <row r="878" spans="1:10" x14ac:dyDescent="0.25">
      <c r="A878">
        <v>881</v>
      </c>
      <c r="B878" s="12">
        <v>4</v>
      </c>
      <c r="C878" s="12">
        <v>392</v>
      </c>
      <c r="D878" s="12">
        <v>375.22320000000002</v>
      </c>
      <c r="E878" s="1">
        <v>0.95720204099999995</v>
      </c>
      <c r="F878">
        <v>4</v>
      </c>
      <c r="G878">
        <v>337653</v>
      </c>
      <c r="H878">
        <v>2063</v>
      </c>
      <c r="I878" s="1">
        <f t="shared" si="13"/>
        <v>6.1098228062537574</v>
      </c>
      <c r="J878" t="b">
        <f>ISERROR(VLOOKUP(A878,[1]tazToInclude!$A$2:$A$896,1,0))</f>
        <v>1</v>
      </c>
    </row>
    <row r="879" spans="1:10" x14ac:dyDescent="0.25">
      <c r="A879">
        <v>882</v>
      </c>
      <c r="B879" s="12">
        <v>5</v>
      </c>
      <c r="C879" s="12">
        <v>392</v>
      </c>
      <c r="D879" s="12">
        <v>375.22320000000002</v>
      </c>
      <c r="E879" s="1">
        <v>0.95720204099999995</v>
      </c>
      <c r="F879">
        <v>5</v>
      </c>
      <c r="G879">
        <v>445043</v>
      </c>
      <c r="H879">
        <v>2609</v>
      </c>
      <c r="I879" s="1">
        <f t="shared" si="13"/>
        <v>5.8623548735740139</v>
      </c>
      <c r="J879" t="b">
        <f>ISERROR(VLOOKUP(A879,[1]tazToInclude!$A$2:$A$896,1,0))</f>
        <v>1</v>
      </c>
    </row>
    <row r="880" spans="1:10" x14ac:dyDescent="0.25">
      <c r="A880">
        <v>883</v>
      </c>
      <c r="B880" s="12">
        <v>14</v>
      </c>
      <c r="C880" s="12">
        <v>3693</v>
      </c>
      <c r="D880" s="12">
        <v>3764.9848999999999</v>
      </c>
      <c r="E880" s="1">
        <v>1.0194922559999999</v>
      </c>
      <c r="F880">
        <v>14</v>
      </c>
      <c r="G880">
        <v>1608610</v>
      </c>
      <c r="H880">
        <v>3662</v>
      </c>
      <c r="I880" s="1">
        <f t="shared" si="13"/>
        <v>2.2764995865996109</v>
      </c>
      <c r="J880" t="b">
        <f>ISERROR(VLOOKUP(A880,[1]tazToInclude!$A$2:$A$896,1,0))</f>
        <v>0</v>
      </c>
    </row>
    <row r="881" spans="1:10" x14ac:dyDescent="0.25">
      <c r="A881">
        <v>884</v>
      </c>
      <c r="B881" s="12">
        <v>8</v>
      </c>
      <c r="C881" s="12">
        <v>3402</v>
      </c>
      <c r="D881" s="12">
        <v>3450.0789</v>
      </c>
      <c r="E881" s="1">
        <v>1.0141325400000001</v>
      </c>
      <c r="F881">
        <v>8</v>
      </c>
      <c r="G881">
        <v>1096483</v>
      </c>
      <c r="H881">
        <v>2623</v>
      </c>
      <c r="I881" s="1">
        <f t="shared" si="13"/>
        <v>2.3921939510234083</v>
      </c>
      <c r="J881" t="b">
        <f>ISERROR(VLOOKUP(A881,[1]tazToInclude!$A$2:$A$896,1,0))</f>
        <v>0</v>
      </c>
    </row>
    <row r="882" spans="1:10" x14ac:dyDescent="0.25">
      <c r="A882">
        <v>885</v>
      </c>
      <c r="B882" s="12">
        <v>16</v>
      </c>
      <c r="C882" s="12">
        <v>1772</v>
      </c>
      <c r="D882" s="12">
        <v>1666.127</v>
      </c>
      <c r="E882" s="1">
        <v>0.94025225700000004</v>
      </c>
      <c r="F882">
        <v>16</v>
      </c>
      <c r="G882">
        <v>798151</v>
      </c>
      <c r="H882">
        <v>4416</v>
      </c>
      <c r="I882" s="1">
        <f t="shared" si="13"/>
        <v>5.5327876554687023</v>
      </c>
      <c r="J882" t="b">
        <f>ISERROR(VLOOKUP(A882,[1]tazToInclude!$A$2:$A$896,1,0))</f>
        <v>0</v>
      </c>
    </row>
    <row r="883" spans="1:10" x14ac:dyDescent="0.25">
      <c r="A883">
        <v>886</v>
      </c>
      <c r="B883" s="12">
        <v>15</v>
      </c>
      <c r="C883" s="12">
        <v>1739</v>
      </c>
      <c r="D883" s="12">
        <v>1624.827</v>
      </c>
      <c r="E883" s="1">
        <v>0.93434560099999997</v>
      </c>
      <c r="F883">
        <v>15</v>
      </c>
      <c r="G883">
        <v>698212</v>
      </c>
      <c r="H883">
        <v>4416</v>
      </c>
      <c r="I883" s="1">
        <f t="shared" si="13"/>
        <v>6.3247265873402352</v>
      </c>
      <c r="J883" t="b">
        <f>ISERROR(VLOOKUP(A883,[1]tazToInclude!$A$2:$A$896,1,0))</f>
        <v>0</v>
      </c>
    </row>
    <row r="884" spans="1:10" x14ac:dyDescent="0.25">
      <c r="A884">
        <v>887</v>
      </c>
      <c r="B884" s="12">
        <v>14</v>
      </c>
      <c r="C884" s="12">
        <v>3495</v>
      </c>
      <c r="D884" s="12">
        <v>3498.1143000000002</v>
      </c>
      <c r="E884" s="1">
        <v>1.000891073</v>
      </c>
      <c r="F884">
        <v>14</v>
      </c>
      <c r="G884">
        <v>1340720</v>
      </c>
      <c r="H884">
        <v>5636</v>
      </c>
      <c r="I884" s="1">
        <f t="shared" si="13"/>
        <v>4.2037114386299894</v>
      </c>
      <c r="J884" t="b">
        <f>ISERROR(VLOOKUP(A884,[1]tazToInclude!$A$2:$A$896,1,0))</f>
        <v>0</v>
      </c>
    </row>
    <row r="885" spans="1:10" x14ac:dyDescent="0.25">
      <c r="A885">
        <v>888</v>
      </c>
      <c r="B885" s="12">
        <v>15</v>
      </c>
      <c r="C885" s="12">
        <v>3563</v>
      </c>
      <c r="D885" s="12">
        <v>3576.2714000000001</v>
      </c>
      <c r="E885" s="1">
        <v>1.0037247819999999</v>
      </c>
      <c r="F885">
        <v>15</v>
      </c>
      <c r="G885">
        <v>1442043</v>
      </c>
      <c r="H885">
        <v>5636</v>
      </c>
      <c r="I885" s="1">
        <f t="shared" si="13"/>
        <v>3.9083439259439561</v>
      </c>
      <c r="J885" t="b">
        <f>ISERROR(VLOOKUP(A885,[1]tazToInclude!$A$2:$A$896,1,0))</f>
        <v>0</v>
      </c>
    </row>
    <row r="886" spans="1:10" x14ac:dyDescent="0.25">
      <c r="A886">
        <v>889</v>
      </c>
      <c r="B886" s="12">
        <v>15</v>
      </c>
      <c r="C886" s="12">
        <v>1238</v>
      </c>
      <c r="D886" s="12">
        <v>1234.2945</v>
      </c>
      <c r="E886" s="1">
        <v>0.99700686599999999</v>
      </c>
      <c r="F886">
        <v>15</v>
      </c>
      <c r="G886">
        <v>3221399</v>
      </c>
      <c r="H886">
        <v>6135</v>
      </c>
      <c r="I886" s="1">
        <f t="shared" si="13"/>
        <v>1.9044520719103719</v>
      </c>
      <c r="J886" t="b">
        <f>ISERROR(VLOOKUP(A886,[1]tazToInclude!$A$2:$A$896,1,0))</f>
        <v>0</v>
      </c>
    </row>
    <row r="887" spans="1:10" x14ac:dyDescent="0.25">
      <c r="A887">
        <v>890</v>
      </c>
      <c r="B887" s="12">
        <v>12</v>
      </c>
      <c r="C887" s="12">
        <v>896</v>
      </c>
      <c r="D887" s="12">
        <v>944.81129999999996</v>
      </c>
      <c r="E887" s="1">
        <v>1.054476897</v>
      </c>
      <c r="F887">
        <v>12</v>
      </c>
      <c r="G887">
        <v>2689363</v>
      </c>
      <c r="H887">
        <v>6534</v>
      </c>
      <c r="I887" s="1">
        <f t="shared" si="13"/>
        <v>2.4295716123111681</v>
      </c>
      <c r="J887" t="b">
        <f>ISERROR(VLOOKUP(A887,[1]tazToInclude!$A$2:$A$896,1,0))</f>
        <v>0</v>
      </c>
    </row>
    <row r="888" spans="1:10" x14ac:dyDescent="0.25">
      <c r="A888">
        <v>891</v>
      </c>
      <c r="B888" s="12">
        <v>11</v>
      </c>
      <c r="C888" s="12">
        <v>638</v>
      </c>
      <c r="D888" s="12">
        <v>655.47979999999995</v>
      </c>
      <c r="E888" s="1">
        <v>1.027397806</v>
      </c>
      <c r="F888">
        <v>11</v>
      </c>
      <c r="G888">
        <v>1943959</v>
      </c>
      <c r="H888">
        <v>4852</v>
      </c>
      <c r="I888" s="1">
        <f t="shared" si="13"/>
        <v>2.4959374143178947</v>
      </c>
      <c r="J888" t="b">
        <f>ISERROR(VLOOKUP(A888,[1]tazToInclude!$A$2:$A$896,1,0))</f>
        <v>0</v>
      </c>
    </row>
    <row r="889" spans="1:10" x14ac:dyDescent="0.25">
      <c r="A889">
        <v>892</v>
      </c>
      <c r="B889" s="12">
        <v>12</v>
      </c>
      <c r="C889" s="12">
        <v>666</v>
      </c>
      <c r="D889" s="12">
        <v>671.77719999999999</v>
      </c>
      <c r="E889" s="1">
        <v>1.008674474</v>
      </c>
      <c r="F889">
        <v>12</v>
      </c>
      <c r="G889">
        <v>1975948</v>
      </c>
      <c r="H889">
        <v>4946</v>
      </c>
      <c r="I889" s="1">
        <f t="shared" si="13"/>
        <v>2.5031023083603414</v>
      </c>
      <c r="J889" t="b">
        <f>ISERROR(VLOOKUP(A889,[1]tazToInclude!$A$2:$A$896,1,0))</f>
        <v>0</v>
      </c>
    </row>
    <row r="890" spans="1:10" x14ac:dyDescent="0.25">
      <c r="A890">
        <v>893</v>
      </c>
      <c r="B890" s="12">
        <v>3</v>
      </c>
      <c r="C890" s="12">
        <v>0</v>
      </c>
      <c r="D890" s="12">
        <v>0</v>
      </c>
      <c r="E890" s="1" t="e">
        <v>#DIV/0!</v>
      </c>
      <c r="F890">
        <v>3</v>
      </c>
      <c r="G890">
        <v>54076</v>
      </c>
      <c r="H890">
        <v>549</v>
      </c>
      <c r="I890" s="1">
        <f t="shared" si="13"/>
        <v>10.152378134477402</v>
      </c>
      <c r="J890" t="b">
        <f>ISERROR(VLOOKUP(A890,[1]tazToInclude!$A$2:$A$896,1,0))</f>
        <v>1</v>
      </c>
    </row>
    <row r="891" spans="1:10" x14ac:dyDescent="0.25">
      <c r="A891">
        <v>894</v>
      </c>
      <c r="B891" s="12">
        <v>7</v>
      </c>
      <c r="C891" s="12">
        <v>310</v>
      </c>
      <c r="D891" s="12">
        <v>339.57339999999999</v>
      </c>
      <c r="E891" s="1">
        <v>1.0953980649999999</v>
      </c>
      <c r="F891">
        <v>7</v>
      </c>
      <c r="G891">
        <v>236295</v>
      </c>
      <c r="H891">
        <v>2275</v>
      </c>
      <c r="I891" s="1">
        <f t="shared" si="13"/>
        <v>9.6277957637698641</v>
      </c>
      <c r="J891" t="b">
        <f>ISERROR(VLOOKUP(A891,[1]tazToInclude!$A$2:$A$896,1,0))</f>
        <v>1</v>
      </c>
    </row>
    <row r="892" spans="1:10" x14ac:dyDescent="0.25">
      <c r="A892">
        <v>895</v>
      </c>
      <c r="B892" s="12">
        <v>9</v>
      </c>
      <c r="C892" s="12">
        <v>302</v>
      </c>
      <c r="D892" s="12">
        <v>323.37130000000002</v>
      </c>
      <c r="E892" s="1">
        <v>1.070765894</v>
      </c>
      <c r="F892">
        <v>9</v>
      </c>
      <c r="G892">
        <v>268194</v>
      </c>
      <c r="H892">
        <v>1117</v>
      </c>
      <c r="I892" s="1">
        <f t="shared" si="13"/>
        <v>4.1648955606762268</v>
      </c>
      <c r="J892" t="b">
        <f>ISERROR(VLOOKUP(A892,[1]tazToInclude!$A$2:$A$896,1,0))</f>
        <v>1</v>
      </c>
    </row>
    <row r="893" spans="1:10" x14ac:dyDescent="0.25">
      <c r="A893">
        <v>896</v>
      </c>
      <c r="B893" s="12">
        <v>17</v>
      </c>
      <c r="C893" s="12">
        <v>1186</v>
      </c>
      <c r="D893" s="12">
        <v>1196.1945000000001</v>
      </c>
      <c r="E893" s="1">
        <v>1.0085957000000001</v>
      </c>
      <c r="F893">
        <v>17</v>
      </c>
      <c r="G893">
        <v>3252052</v>
      </c>
      <c r="H893">
        <v>6728</v>
      </c>
      <c r="I893" s="1">
        <f t="shared" si="13"/>
        <v>2.0688476076028306</v>
      </c>
      <c r="J893" t="b">
        <f>ISERROR(VLOOKUP(A893,[1]tazToInclude!$A$2:$A$896,1,0))</f>
        <v>0</v>
      </c>
    </row>
    <row r="894" spans="1:10" x14ac:dyDescent="0.25">
      <c r="A894">
        <v>897</v>
      </c>
      <c r="B894" s="12">
        <v>19</v>
      </c>
      <c r="C894" s="12">
        <v>1881</v>
      </c>
      <c r="D894" s="12">
        <v>1728.8434999999999</v>
      </c>
      <c r="E894" s="1">
        <v>0.91910871900000002</v>
      </c>
      <c r="F894">
        <v>19</v>
      </c>
      <c r="G894">
        <v>3503565</v>
      </c>
      <c r="H894">
        <v>6244</v>
      </c>
      <c r="I894" s="1">
        <f t="shared" si="13"/>
        <v>1.7821847175662504</v>
      </c>
      <c r="J894" t="b">
        <f>ISERROR(VLOOKUP(A894,[1]tazToInclude!$A$2:$A$896,1,0))</f>
        <v>0</v>
      </c>
    </row>
    <row r="895" spans="1:10" x14ac:dyDescent="0.25">
      <c r="A895">
        <v>898</v>
      </c>
      <c r="B895" s="12">
        <v>16</v>
      </c>
      <c r="C895" s="12">
        <v>1318</v>
      </c>
      <c r="D895" s="12">
        <v>806.81759999999997</v>
      </c>
      <c r="E895" s="1">
        <v>0.612152959</v>
      </c>
      <c r="F895">
        <v>16</v>
      </c>
      <c r="G895">
        <v>2033533</v>
      </c>
      <c r="H895">
        <v>6032</v>
      </c>
      <c r="I895" s="1">
        <f t="shared" si="13"/>
        <v>2.9662660994436774</v>
      </c>
      <c r="J895" t="b">
        <f>ISERROR(VLOOKUP(A895,[1]tazToInclude!$A$2:$A$896,1,0))</f>
        <v>0</v>
      </c>
    </row>
    <row r="896" spans="1:10" x14ac:dyDescent="0.25">
      <c r="A896">
        <v>899</v>
      </c>
      <c r="B896" s="12">
        <v>19</v>
      </c>
      <c r="C896" s="12">
        <v>3613</v>
      </c>
      <c r="D896" s="12">
        <v>3624.5895999999998</v>
      </c>
      <c r="E896" s="1">
        <v>1.0032077500000001</v>
      </c>
      <c r="F896">
        <v>19</v>
      </c>
      <c r="G896">
        <v>1872333</v>
      </c>
      <c r="H896">
        <v>6312</v>
      </c>
      <c r="I896" s="1">
        <f t="shared" si="13"/>
        <v>3.3711951880354616</v>
      </c>
      <c r="J896" t="b">
        <f>ISERROR(VLOOKUP(A896,[1]tazToInclude!$A$2:$A$896,1,0))</f>
        <v>0</v>
      </c>
    </row>
    <row r="897" spans="1:10" x14ac:dyDescent="0.25">
      <c r="A897">
        <v>900</v>
      </c>
      <c r="B897" s="12">
        <v>10</v>
      </c>
      <c r="C897" s="12">
        <v>383</v>
      </c>
      <c r="D897" s="12">
        <v>396.90609999999998</v>
      </c>
      <c r="E897" s="1">
        <v>1.0363083550000001</v>
      </c>
      <c r="F897">
        <v>10</v>
      </c>
      <c r="G897">
        <v>428084</v>
      </c>
      <c r="H897">
        <v>1716</v>
      </c>
      <c r="I897" s="1">
        <f t="shared" si="13"/>
        <v>4.0085590678464973</v>
      </c>
      <c r="J897" t="b">
        <f>ISERROR(VLOOKUP(A897,[1]tazToInclude!$A$2:$A$896,1,0))</f>
        <v>0</v>
      </c>
    </row>
    <row r="898" spans="1:10" x14ac:dyDescent="0.25">
      <c r="A898">
        <v>901</v>
      </c>
      <c r="B898" s="12">
        <v>12</v>
      </c>
      <c r="C898" s="12">
        <v>896</v>
      </c>
      <c r="D898" s="12">
        <v>824.39279999999997</v>
      </c>
      <c r="E898" s="1">
        <v>0.92008124999999996</v>
      </c>
      <c r="F898">
        <v>12</v>
      </c>
      <c r="G898">
        <v>807935</v>
      </c>
      <c r="H898">
        <v>1716</v>
      </c>
      <c r="I898" s="1">
        <f t="shared" si="13"/>
        <v>2.123933237203488</v>
      </c>
      <c r="J898" t="b">
        <f>ISERROR(VLOOKUP(A898,[1]tazToInclude!$A$2:$A$896,1,0))</f>
        <v>0</v>
      </c>
    </row>
    <row r="899" spans="1:10" x14ac:dyDescent="0.25">
      <c r="A899">
        <v>902</v>
      </c>
      <c r="B899" s="12">
        <v>8</v>
      </c>
      <c r="C899" s="12">
        <v>1172</v>
      </c>
      <c r="D899" s="12">
        <v>1056.4781</v>
      </c>
      <c r="E899" s="1">
        <v>0.90143182600000005</v>
      </c>
      <c r="F899">
        <v>8</v>
      </c>
      <c r="G899">
        <v>1230168</v>
      </c>
      <c r="H899">
        <v>1775</v>
      </c>
      <c r="I899" s="1">
        <f t="shared" ref="I899:I962" si="14">IFERROR(H899*1000/G899,1.7)</f>
        <v>1.4428923529143987</v>
      </c>
      <c r="J899" t="b">
        <f>ISERROR(VLOOKUP(A899,[1]tazToInclude!$A$2:$A$896,1,0))</f>
        <v>0</v>
      </c>
    </row>
    <row r="900" spans="1:10" x14ac:dyDescent="0.25">
      <c r="A900">
        <v>903</v>
      </c>
      <c r="B900" s="12">
        <v>11</v>
      </c>
      <c r="C900" s="12">
        <v>584</v>
      </c>
      <c r="D900" s="12">
        <v>559.48379999999997</v>
      </c>
      <c r="E900" s="1">
        <v>0.95802020499999996</v>
      </c>
      <c r="F900">
        <v>11</v>
      </c>
      <c r="G900">
        <v>2156715</v>
      </c>
      <c r="H900">
        <v>3441</v>
      </c>
      <c r="I900" s="1">
        <f t="shared" si="14"/>
        <v>1.5954820177909459</v>
      </c>
      <c r="J900" t="b">
        <f>ISERROR(VLOOKUP(A900,[1]tazToInclude!$A$2:$A$896,1,0))</f>
        <v>0</v>
      </c>
    </row>
    <row r="901" spans="1:10" x14ac:dyDescent="0.25">
      <c r="A901">
        <v>904</v>
      </c>
      <c r="B901" s="12">
        <v>18</v>
      </c>
      <c r="C901" s="12">
        <v>1943</v>
      </c>
      <c r="D901" s="12">
        <v>1773.6036999999999</v>
      </c>
      <c r="E901" s="1">
        <v>0.91281713799999997</v>
      </c>
      <c r="F901">
        <v>18</v>
      </c>
      <c r="G901">
        <v>3202790</v>
      </c>
      <c r="H901">
        <v>5633</v>
      </c>
      <c r="I901" s="1">
        <f t="shared" si="14"/>
        <v>1.7587790645031363</v>
      </c>
      <c r="J901" t="b">
        <f>ISERROR(VLOOKUP(A901,[1]tazToInclude!$A$2:$A$896,1,0))</f>
        <v>0</v>
      </c>
    </row>
    <row r="902" spans="1:10" x14ac:dyDescent="0.25">
      <c r="A902">
        <v>905</v>
      </c>
      <c r="B902" s="12">
        <v>12</v>
      </c>
      <c r="C902" s="12">
        <v>975</v>
      </c>
      <c r="D902" s="12">
        <v>1017.9926</v>
      </c>
      <c r="E902" s="1">
        <v>1.0440949740000001</v>
      </c>
      <c r="F902">
        <v>12</v>
      </c>
      <c r="G902">
        <v>2132045</v>
      </c>
      <c r="H902">
        <v>4328</v>
      </c>
      <c r="I902" s="1">
        <f t="shared" si="14"/>
        <v>2.0299759151425039</v>
      </c>
      <c r="J902" t="b">
        <f>ISERROR(VLOOKUP(A902,[1]tazToInclude!$A$2:$A$896,1,0))</f>
        <v>0</v>
      </c>
    </row>
    <row r="903" spans="1:10" x14ac:dyDescent="0.25">
      <c r="A903">
        <v>906</v>
      </c>
      <c r="B903" s="12">
        <v>14</v>
      </c>
      <c r="C903" s="12">
        <v>1111</v>
      </c>
      <c r="D903" s="12">
        <v>1017.4254</v>
      </c>
      <c r="E903" s="1">
        <v>0.91577443700000005</v>
      </c>
      <c r="F903">
        <v>14</v>
      </c>
      <c r="G903">
        <v>2879104</v>
      </c>
      <c r="H903">
        <v>3976</v>
      </c>
      <c r="I903" s="1">
        <f t="shared" si="14"/>
        <v>1.3809851953941226</v>
      </c>
      <c r="J903" t="b">
        <f>ISERROR(VLOOKUP(A903,[1]tazToInclude!$A$2:$A$896,1,0))</f>
        <v>0</v>
      </c>
    </row>
    <row r="904" spans="1:10" x14ac:dyDescent="0.25">
      <c r="A904">
        <v>907</v>
      </c>
      <c r="B904" s="12">
        <v>17</v>
      </c>
      <c r="C904" s="12">
        <v>1004</v>
      </c>
      <c r="D904" s="12">
        <v>829.74130000000002</v>
      </c>
      <c r="E904" s="1">
        <v>0.82643555800000001</v>
      </c>
      <c r="F904">
        <v>17</v>
      </c>
      <c r="G904">
        <v>3382180</v>
      </c>
      <c r="H904">
        <v>3443</v>
      </c>
      <c r="I904" s="1">
        <f t="shared" si="14"/>
        <v>1.017982484669651</v>
      </c>
      <c r="J904" t="b">
        <f>ISERROR(VLOOKUP(A904,[1]tazToInclude!$A$2:$A$896,1,0))</f>
        <v>0</v>
      </c>
    </row>
    <row r="905" spans="1:10" x14ac:dyDescent="0.25">
      <c r="A905">
        <v>908</v>
      </c>
      <c r="B905" s="12">
        <v>16</v>
      </c>
      <c r="C905" s="12">
        <v>586</v>
      </c>
      <c r="D905" s="12">
        <v>700.2681</v>
      </c>
      <c r="E905" s="1">
        <v>1.194996758</v>
      </c>
      <c r="F905">
        <v>16</v>
      </c>
      <c r="G905">
        <v>1073052</v>
      </c>
      <c r="H905">
        <v>2590</v>
      </c>
      <c r="I905" s="1">
        <f t="shared" si="14"/>
        <v>2.4136761312592494</v>
      </c>
      <c r="J905" t="b">
        <f>ISERROR(VLOOKUP(A905,[1]tazToInclude!$A$2:$A$896,1,0))</f>
        <v>0</v>
      </c>
    </row>
    <row r="906" spans="1:10" x14ac:dyDescent="0.25">
      <c r="A906">
        <v>909</v>
      </c>
      <c r="B906" s="12">
        <v>13</v>
      </c>
      <c r="C906" s="12">
        <v>649</v>
      </c>
      <c r="D906" s="12">
        <v>757.36419999999998</v>
      </c>
      <c r="E906" s="1">
        <v>1.166971032</v>
      </c>
      <c r="F906">
        <v>13</v>
      </c>
      <c r="G906">
        <v>967313</v>
      </c>
      <c r="H906">
        <v>1914</v>
      </c>
      <c r="I906" s="1">
        <f t="shared" si="14"/>
        <v>1.9786770156092186</v>
      </c>
      <c r="J906" t="b">
        <f>ISERROR(VLOOKUP(A906,[1]tazToInclude!$A$2:$A$896,1,0))</f>
        <v>0</v>
      </c>
    </row>
    <row r="907" spans="1:10" x14ac:dyDescent="0.25">
      <c r="A907">
        <v>910</v>
      </c>
      <c r="B907" s="12">
        <v>18</v>
      </c>
      <c r="C907" s="12">
        <v>1501</v>
      </c>
      <c r="D907" s="12">
        <v>1341.7492</v>
      </c>
      <c r="E907" s="1">
        <v>0.89390353099999997</v>
      </c>
      <c r="F907">
        <v>18</v>
      </c>
      <c r="G907">
        <v>1577303</v>
      </c>
      <c r="H907">
        <v>1937</v>
      </c>
      <c r="I907" s="1">
        <f t="shared" si="14"/>
        <v>1.2280455942834065</v>
      </c>
      <c r="J907" t="b">
        <f>ISERROR(VLOOKUP(A907,[1]tazToInclude!$A$2:$A$896,1,0))</f>
        <v>0</v>
      </c>
    </row>
    <row r="908" spans="1:10" x14ac:dyDescent="0.25">
      <c r="A908">
        <v>911</v>
      </c>
      <c r="B908" s="12">
        <v>20</v>
      </c>
      <c r="C908" s="12">
        <v>1637</v>
      </c>
      <c r="D908" s="12">
        <v>1508.5300999999999</v>
      </c>
      <c r="E908" s="1">
        <v>0.92152113599999996</v>
      </c>
      <c r="F908">
        <v>20</v>
      </c>
      <c r="G908">
        <v>1644757</v>
      </c>
      <c r="H908">
        <v>1937</v>
      </c>
      <c r="I908" s="1">
        <f t="shared" si="14"/>
        <v>1.1776815663347231</v>
      </c>
      <c r="J908" t="b">
        <f>ISERROR(VLOOKUP(A908,[1]tazToInclude!$A$2:$A$896,1,0))</f>
        <v>0</v>
      </c>
    </row>
    <row r="909" spans="1:10" x14ac:dyDescent="0.25">
      <c r="A909">
        <v>912</v>
      </c>
      <c r="B909" s="12">
        <v>12</v>
      </c>
      <c r="C909" s="12">
        <v>821</v>
      </c>
      <c r="D909" s="12">
        <v>739.19510000000002</v>
      </c>
      <c r="E909" s="1">
        <v>0.90035944000000001</v>
      </c>
      <c r="F909">
        <v>12</v>
      </c>
      <c r="G909">
        <v>1067789</v>
      </c>
      <c r="H909">
        <v>1937</v>
      </c>
      <c r="I909" s="1">
        <f t="shared" si="14"/>
        <v>1.8140288015703476</v>
      </c>
      <c r="J909" t="b">
        <f>ISERROR(VLOOKUP(A909,[1]tazToInclude!$A$2:$A$896,1,0))</f>
        <v>0</v>
      </c>
    </row>
    <row r="910" spans="1:10" x14ac:dyDescent="0.25">
      <c r="A910">
        <v>913</v>
      </c>
      <c r="B910" s="12">
        <v>17</v>
      </c>
      <c r="C910" s="12">
        <v>951</v>
      </c>
      <c r="D910" s="12">
        <v>567.07799999999997</v>
      </c>
      <c r="E910" s="1">
        <v>0.59629653000000005</v>
      </c>
      <c r="F910">
        <v>17</v>
      </c>
      <c r="G910">
        <v>2227443</v>
      </c>
      <c r="H910">
        <v>3826</v>
      </c>
      <c r="I910" s="1">
        <f t="shared" si="14"/>
        <v>1.7176646046610395</v>
      </c>
      <c r="J910" t="b">
        <f>ISERROR(VLOOKUP(A910,[1]tazToInclude!$A$2:$A$896,1,0))</f>
        <v>0</v>
      </c>
    </row>
    <row r="911" spans="1:10" x14ac:dyDescent="0.25">
      <c r="A911">
        <v>914</v>
      </c>
      <c r="B911" s="12">
        <v>20</v>
      </c>
      <c r="C911" s="12">
        <v>1353</v>
      </c>
      <c r="D911" s="12">
        <v>850.61760000000004</v>
      </c>
      <c r="E911" s="1">
        <v>0.62869002200000002</v>
      </c>
      <c r="F911">
        <v>20</v>
      </c>
      <c r="G911">
        <v>2199801</v>
      </c>
      <c r="H911">
        <v>6032</v>
      </c>
      <c r="I911" s="1">
        <f t="shared" si="14"/>
        <v>2.7420662141711909</v>
      </c>
      <c r="J911" t="b">
        <f>ISERROR(VLOOKUP(A911,[1]tazToInclude!$A$2:$A$896,1,0))</f>
        <v>0</v>
      </c>
    </row>
    <row r="912" spans="1:10" x14ac:dyDescent="0.25">
      <c r="A912">
        <v>915</v>
      </c>
      <c r="B912" s="12">
        <v>9</v>
      </c>
      <c r="C912" s="12">
        <v>578</v>
      </c>
      <c r="D912" s="12">
        <v>688.71749999999997</v>
      </c>
      <c r="E912" s="1">
        <v>1.191552768</v>
      </c>
      <c r="F912">
        <v>9</v>
      </c>
      <c r="G912">
        <v>598750</v>
      </c>
      <c r="H912">
        <v>1381</v>
      </c>
      <c r="I912" s="1">
        <f t="shared" si="14"/>
        <v>2.3064718162839251</v>
      </c>
      <c r="J912" t="b">
        <f>ISERROR(VLOOKUP(A912,[1]tazToInclude!$A$2:$A$896,1,0))</f>
        <v>0</v>
      </c>
    </row>
    <row r="913" spans="1:10" x14ac:dyDescent="0.25">
      <c r="A913">
        <v>916</v>
      </c>
      <c r="B913" s="12">
        <v>16</v>
      </c>
      <c r="C913" s="12">
        <v>766</v>
      </c>
      <c r="D913" s="12">
        <v>898.60699999999997</v>
      </c>
      <c r="E913" s="1">
        <v>1.1731161880000001</v>
      </c>
      <c r="F913">
        <v>16</v>
      </c>
      <c r="G913">
        <v>1071996</v>
      </c>
      <c r="H913">
        <v>2601</v>
      </c>
      <c r="I913" s="1">
        <f t="shared" si="14"/>
        <v>2.4263150235635207</v>
      </c>
      <c r="J913" t="b">
        <f>ISERROR(VLOOKUP(A913,[1]tazToInclude!$A$2:$A$896,1,0))</f>
        <v>0</v>
      </c>
    </row>
    <row r="914" spans="1:10" x14ac:dyDescent="0.25">
      <c r="A914">
        <v>917</v>
      </c>
      <c r="B914" s="12">
        <v>8</v>
      </c>
      <c r="C914" s="12">
        <v>1495</v>
      </c>
      <c r="D914" s="12">
        <v>848.82640000000004</v>
      </c>
      <c r="E914" s="1">
        <v>0.56777685600000005</v>
      </c>
      <c r="F914">
        <v>8</v>
      </c>
      <c r="G914">
        <v>1244555</v>
      </c>
      <c r="H914">
        <v>3597</v>
      </c>
      <c r="I914" s="1">
        <f t="shared" si="14"/>
        <v>2.8901896661859059</v>
      </c>
      <c r="J914" t="b">
        <f>ISERROR(VLOOKUP(A914,[1]tazToInclude!$A$2:$A$896,1,0))</f>
        <v>0</v>
      </c>
    </row>
    <row r="915" spans="1:10" x14ac:dyDescent="0.25">
      <c r="A915">
        <v>918</v>
      </c>
      <c r="B915" s="12">
        <v>6</v>
      </c>
      <c r="C915" s="12">
        <v>765</v>
      </c>
      <c r="D915" s="12">
        <v>359.6884</v>
      </c>
      <c r="E915" s="1">
        <v>0.47018091499999998</v>
      </c>
      <c r="F915">
        <v>6</v>
      </c>
      <c r="G915">
        <v>1247758</v>
      </c>
      <c r="H915">
        <v>2650</v>
      </c>
      <c r="I915" s="1">
        <f t="shared" si="14"/>
        <v>2.1238092642964421</v>
      </c>
      <c r="J915" t="b">
        <f>ISERROR(VLOOKUP(A915,[1]tazToInclude!$A$2:$A$896,1,0))</f>
        <v>0</v>
      </c>
    </row>
    <row r="916" spans="1:10" x14ac:dyDescent="0.25">
      <c r="A916">
        <v>919</v>
      </c>
      <c r="B916" s="12">
        <v>18</v>
      </c>
      <c r="C916" s="12">
        <v>6348</v>
      </c>
      <c r="D916" s="12">
        <v>4138.6034</v>
      </c>
      <c r="E916" s="1">
        <v>0.651953907</v>
      </c>
      <c r="F916">
        <v>18</v>
      </c>
      <c r="G916">
        <v>2236255</v>
      </c>
      <c r="H916">
        <v>2412</v>
      </c>
      <c r="I916" s="1">
        <f t="shared" si="14"/>
        <v>1.0785889802370481</v>
      </c>
      <c r="J916" t="b">
        <f>ISERROR(VLOOKUP(A916,[1]tazToInclude!$A$2:$A$896,1,0))</f>
        <v>1</v>
      </c>
    </row>
    <row r="917" spans="1:10" x14ac:dyDescent="0.25">
      <c r="A917">
        <v>920</v>
      </c>
      <c r="B917" s="12">
        <v>16</v>
      </c>
      <c r="C917" s="12">
        <v>5596</v>
      </c>
      <c r="D917" s="12">
        <v>3807.5268000000001</v>
      </c>
      <c r="E917" s="1">
        <v>0.68040150099999996</v>
      </c>
      <c r="F917">
        <v>16</v>
      </c>
      <c r="G917">
        <v>1754277</v>
      </c>
      <c r="H917">
        <v>1632</v>
      </c>
      <c r="I917" s="1">
        <f t="shared" si="14"/>
        <v>0.93029778079516523</v>
      </c>
      <c r="J917" t="b">
        <f>ISERROR(VLOOKUP(A917,[1]tazToInclude!$A$2:$A$896,1,0))</f>
        <v>1</v>
      </c>
    </row>
    <row r="918" spans="1:10" x14ac:dyDescent="0.25">
      <c r="A918">
        <v>921</v>
      </c>
      <c r="B918" s="12">
        <v>22</v>
      </c>
      <c r="C918" s="12">
        <v>12025</v>
      </c>
      <c r="D918" s="12">
        <v>6798.7296999999999</v>
      </c>
      <c r="E918" s="1">
        <v>0.56538292700000004</v>
      </c>
      <c r="F918">
        <v>22</v>
      </c>
      <c r="G918">
        <v>3177761</v>
      </c>
      <c r="H918">
        <v>957</v>
      </c>
      <c r="I918" s="1">
        <f t="shared" si="14"/>
        <v>0.30115543617030988</v>
      </c>
      <c r="J918" t="b">
        <f>ISERROR(VLOOKUP(A918,[1]tazToInclude!$A$2:$A$896,1,0))</f>
        <v>1</v>
      </c>
    </row>
    <row r="919" spans="1:10" x14ac:dyDescent="0.25">
      <c r="A919">
        <v>922</v>
      </c>
      <c r="B919" s="12">
        <v>9</v>
      </c>
      <c r="C919" s="12">
        <v>2048</v>
      </c>
      <c r="D919" s="12">
        <v>1790.4806000000001</v>
      </c>
      <c r="E919" s="1">
        <v>0.87425810500000001</v>
      </c>
      <c r="F919">
        <v>9</v>
      </c>
      <c r="G919">
        <v>452302</v>
      </c>
      <c r="H919">
        <v>940</v>
      </c>
      <c r="I919" s="1">
        <f t="shared" si="14"/>
        <v>2.078257447457672</v>
      </c>
      <c r="J919" t="b">
        <f>ISERROR(VLOOKUP(A919,[1]tazToInclude!$A$2:$A$896,1,0))</f>
        <v>1</v>
      </c>
    </row>
    <row r="920" spans="1:10" x14ac:dyDescent="0.25">
      <c r="A920">
        <v>923</v>
      </c>
      <c r="B920" s="12">
        <v>18</v>
      </c>
      <c r="C920" s="12">
        <v>7280</v>
      </c>
      <c r="D920" s="12">
        <v>4158.0402999999997</v>
      </c>
      <c r="E920" s="1">
        <v>0.57115938200000005</v>
      </c>
      <c r="F920">
        <v>18</v>
      </c>
      <c r="G920">
        <v>2286005</v>
      </c>
      <c r="H920">
        <v>1580</v>
      </c>
      <c r="I920" s="1">
        <f t="shared" si="14"/>
        <v>0.69116209282131924</v>
      </c>
      <c r="J920" t="b">
        <f>ISERROR(VLOOKUP(A920,[1]tazToInclude!$A$2:$A$896,1,0))</f>
        <v>1</v>
      </c>
    </row>
    <row r="921" spans="1:10" x14ac:dyDescent="0.25">
      <c r="A921">
        <v>924</v>
      </c>
      <c r="B921" s="12">
        <v>36</v>
      </c>
      <c r="C921" s="12">
        <v>11399</v>
      </c>
      <c r="D921" s="12">
        <v>9595.5838999999996</v>
      </c>
      <c r="E921" s="1">
        <v>0.84179172700000005</v>
      </c>
      <c r="F921">
        <v>36</v>
      </c>
      <c r="G921">
        <v>10793673</v>
      </c>
      <c r="H921">
        <v>7232</v>
      </c>
      <c r="I921" s="1">
        <f t="shared" si="14"/>
        <v>0.67002215093972184</v>
      </c>
      <c r="J921" t="b">
        <f>ISERROR(VLOOKUP(A921,[1]tazToInclude!$A$2:$A$896,1,0))</f>
        <v>0</v>
      </c>
    </row>
    <row r="922" spans="1:10" x14ac:dyDescent="0.25">
      <c r="A922">
        <v>925</v>
      </c>
      <c r="B922" s="12">
        <v>33</v>
      </c>
      <c r="C922" s="12">
        <v>9484</v>
      </c>
      <c r="D922" s="12">
        <v>8710.6923000000006</v>
      </c>
      <c r="E922" s="1">
        <v>0.91846186200000002</v>
      </c>
      <c r="F922">
        <v>33</v>
      </c>
      <c r="G922">
        <v>11933120</v>
      </c>
      <c r="H922">
        <v>4928</v>
      </c>
      <c r="I922" s="1">
        <f t="shared" si="14"/>
        <v>0.41296827652784857</v>
      </c>
      <c r="J922" t="b">
        <f>ISERROR(VLOOKUP(A922,[1]tazToInclude!$A$2:$A$896,1,0))</f>
        <v>0</v>
      </c>
    </row>
    <row r="923" spans="1:10" x14ac:dyDescent="0.25">
      <c r="A923">
        <v>926</v>
      </c>
      <c r="B923" s="12">
        <v>24</v>
      </c>
      <c r="C923" s="12">
        <v>9115</v>
      </c>
      <c r="D923" s="12">
        <v>7477.5781999999999</v>
      </c>
      <c r="E923" s="1">
        <v>0.82035964900000002</v>
      </c>
      <c r="F923">
        <v>24</v>
      </c>
      <c r="G923">
        <v>7863698</v>
      </c>
      <c r="H923">
        <v>5290</v>
      </c>
      <c r="I923" s="1">
        <f t="shared" si="14"/>
        <v>0.67271149019201903</v>
      </c>
      <c r="J923" t="b">
        <f>ISERROR(VLOOKUP(A923,[1]tazToInclude!$A$2:$A$896,1,0))</f>
        <v>0</v>
      </c>
    </row>
    <row r="924" spans="1:10" x14ac:dyDescent="0.25">
      <c r="A924">
        <v>927</v>
      </c>
      <c r="B924" s="12">
        <v>21</v>
      </c>
      <c r="C924" s="12">
        <v>6107</v>
      </c>
      <c r="D924" s="12">
        <v>5527.1540000000005</v>
      </c>
      <c r="E924" s="1">
        <v>0.90505223499999998</v>
      </c>
      <c r="F924">
        <v>21</v>
      </c>
      <c r="G924">
        <v>5216628</v>
      </c>
      <c r="H924">
        <v>4950</v>
      </c>
      <c r="I924" s="1">
        <f t="shared" si="14"/>
        <v>0.94888882243472217</v>
      </c>
      <c r="J924" t="b">
        <f>ISERROR(VLOOKUP(A924,[1]tazToInclude!$A$2:$A$896,1,0))</f>
        <v>0</v>
      </c>
    </row>
    <row r="925" spans="1:10" x14ac:dyDescent="0.25">
      <c r="A925">
        <v>928</v>
      </c>
      <c r="B925" s="12">
        <v>24</v>
      </c>
      <c r="C925" s="12">
        <v>6790</v>
      </c>
      <c r="D925" s="12">
        <v>6184.6575000000003</v>
      </c>
      <c r="E925" s="1">
        <v>0.91084793799999997</v>
      </c>
      <c r="F925">
        <v>24</v>
      </c>
      <c r="G925">
        <v>7471864</v>
      </c>
      <c r="H925">
        <v>5003</v>
      </c>
      <c r="I925" s="1">
        <f t="shared" si="14"/>
        <v>0.66957856834653307</v>
      </c>
      <c r="J925" t="b">
        <f>ISERROR(VLOOKUP(A925,[1]tazToInclude!$A$2:$A$896,1,0))</f>
        <v>0</v>
      </c>
    </row>
    <row r="926" spans="1:10" x14ac:dyDescent="0.25">
      <c r="A926">
        <v>929</v>
      </c>
      <c r="B926" s="12">
        <v>18</v>
      </c>
      <c r="C926" s="12">
        <v>4808</v>
      </c>
      <c r="D926" s="12">
        <v>4017.0808999999999</v>
      </c>
      <c r="E926" s="1">
        <v>0.83549935500000005</v>
      </c>
      <c r="F926">
        <v>18</v>
      </c>
      <c r="G926">
        <v>3573027</v>
      </c>
      <c r="H926">
        <v>3053</v>
      </c>
      <c r="I926" s="1">
        <f t="shared" si="14"/>
        <v>0.85445757896595798</v>
      </c>
      <c r="J926" t="b">
        <f>ISERROR(VLOOKUP(A926,[1]tazToInclude!$A$2:$A$896,1,0))</f>
        <v>0</v>
      </c>
    </row>
    <row r="927" spans="1:10" x14ac:dyDescent="0.25">
      <c r="A927">
        <v>930</v>
      </c>
      <c r="B927" s="12">
        <v>112</v>
      </c>
      <c r="C927" s="12">
        <v>38635</v>
      </c>
      <c r="D927" s="12">
        <v>17447.525699999998</v>
      </c>
      <c r="E927" s="1">
        <v>0.45159895700000002</v>
      </c>
      <c r="F927">
        <v>112</v>
      </c>
      <c r="G927">
        <v>78158624</v>
      </c>
      <c r="H927">
        <v>37008</v>
      </c>
      <c r="I927" s="1">
        <f t="shared" si="14"/>
        <v>0.47349861225806639</v>
      </c>
      <c r="J927" t="b">
        <f>ISERROR(VLOOKUP(A927,[1]tazToInclude!$A$2:$A$896,1,0))</f>
        <v>0</v>
      </c>
    </row>
    <row r="928" spans="1:10" x14ac:dyDescent="0.25">
      <c r="A928">
        <v>931</v>
      </c>
      <c r="B928" s="12">
        <v>111</v>
      </c>
      <c r="C928" s="12">
        <v>38326</v>
      </c>
      <c r="D928" s="12">
        <v>17406.427199999998</v>
      </c>
      <c r="E928" s="1">
        <v>0.45416759400000001</v>
      </c>
      <c r="F928">
        <v>111</v>
      </c>
      <c r="G928">
        <v>77916030</v>
      </c>
      <c r="H928">
        <v>35803</v>
      </c>
      <c r="I928" s="1">
        <f t="shared" si="14"/>
        <v>0.45950749800779123</v>
      </c>
      <c r="J928" t="b">
        <f>ISERROR(VLOOKUP(A928,[1]tazToInclude!$A$2:$A$896,1,0))</f>
        <v>0</v>
      </c>
    </row>
    <row r="929" spans="1:10" x14ac:dyDescent="0.25">
      <c r="A929">
        <v>932</v>
      </c>
      <c r="B929" s="12">
        <v>116</v>
      </c>
      <c r="C929" s="12">
        <v>33382</v>
      </c>
      <c r="D929" s="12">
        <v>15532.937</v>
      </c>
      <c r="E929" s="1">
        <v>0.46530875900000002</v>
      </c>
      <c r="F929">
        <v>116</v>
      </c>
      <c r="G929">
        <v>85911560</v>
      </c>
      <c r="H929">
        <v>40191</v>
      </c>
      <c r="I929" s="1">
        <f t="shared" si="14"/>
        <v>0.4678183005872551</v>
      </c>
      <c r="J929" t="b">
        <f>ISERROR(VLOOKUP(A929,[1]tazToInclude!$A$2:$A$896,1,0))</f>
        <v>0</v>
      </c>
    </row>
    <row r="930" spans="1:10" x14ac:dyDescent="0.25">
      <c r="A930">
        <v>933</v>
      </c>
      <c r="B930" s="12">
        <v>119</v>
      </c>
      <c r="C930" s="12">
        <v>34845</v>
      </c>
      <c r="D930" s="12">
        <v>16315.7408</v>
      </c>
      <c r="E930" s="1">
        <v>0.46823764699999998</v>
      </c>
      <c r="F930">
        <v>119</v>
      </c>
      <c r="G930">
        <v>84091425</v>
      </c>
      <c r="H930">
        <v>39203</v>
      </c>
      <c r="I930" s="1">
        <f t="shared" si="14"/>
        <v>0.46619497766865053</v>
      </c>
      <c r="J930" t="b">
        <f>ISERROR(VLOOKUP(A930,[1]tazToInclude!$A$2:$A$896,1,0))</f>
        <v>0</v>
      </c>
    </row>
    <row r="931" spans="1:10" x14ac:dyDescent="0.25">
      <c r="A931">
        <v>934</v>
      </c>
      <c r="B931" s="12">
        <v>117</v>
      </c>
      <c r="C931" s="12">
        <v>35728</v>
      </c>
      <c r="D931" s="12">
        <v>16238.4609</v>
      </c>
      <c r="E931" s="1">
        <v>0.45450237599999999</v>
      </c>
      <c r="F931">
        <v>117</v>
      </c>
      <c r="G931">
        <v>83381560</v>
      </c>
      <c r="H931">
        <v>38663</v>
      </c>
      <c r="I931" s="1">
        <f t="shared" si="14"/>
        <v>0.46368765468048329</v>
      </c>
      <c r="J931" t="b">
        <f>ISERROR(VLOOKUP(A931,[1]tazToInclude!$A$2:$A$896,1,0))</f>
        <v>0</v>
      </c>
    </row>
    <row r="932" spans="1:10" x14ac:dyDescent="0.25">
      <c r="A932">
        <v>935</v>
      </c>
      <c r="B932" s="12">
        <v>114</v>
      </c>
      <c r="C932" s="12">
        <v>33556</v>
      </c>
      <c r="D932" s="12">
        <v>15116.741400000001</v>
      </c>
      <c r="E932" s="1">
        <v>0.45049294899999998</v>
      </c>
      <c r="F932">
        <v>114</v>
      </c>
      <c r="G932">
        <v>82352414</v>
      </c>
      <c r="H932">
        <v>38485</v>
      </c>
      <c r="I932" s="1">
        <f t="shared" si="14"/>
        <v>0.46732084866388979</v>
      </c>
      <c r="J932" t="b">
        <f>ISERROR(VLOOKUP(A932,[1]tazToInclude!$A$2:$A$896,1,0))</f>
        <v>0</v>
      </c>
    </row>
    <row r="933" spans="1:10" x14ac:dyDescent="0.25">
      <c r="A933">
        <v>936</v>
      </c>
      <c r="B933" s="12">
        <v>123</v>
      </c>
      <c r="C933" s="12">
        <v>31186</v>
      </c>
      <c r="D933" s="12">
        <v>15387.4431</v>
      </c>
      <c r="E933" s="1">
        <v>0.49340867999999999</v>
      </c>
      <c r="F933">
        <v>123</v>
      </c>
      <c r="G933">
        <v>89066387</v>
      </c>
      <c r="H933">
        <v>43956</v>
      </c>
      <c r="I933" s="1">
        <f t="shared" si="14"/>
        <v>0.49351951370835329</v>
      </c>
      <c r="J933" t="b">
        <f>ISERROR(VLOOKUP(A933,[1]tazToInclude!$A$2:$A$896,1,0))</f>
        <v>0</v>
      </c>
    </row>
    <row r="934" spans="1:10" x14ac:dyDescent="0.25">
      <c r="A934">
        <v>937</v>
      </c>
      <c r="B934" s="12">
        <v>118</v>
      </c>
      <c r="C934" s="12">
        <v>29677</v>
      </c>
      <c r="D934" s="12">
        <v>14375.540300000001</v>
      </c>
      <c r="E934" s="1">
        <v>0.484400051</v>
      </c>
      <c r="F934">
        <v>118</v>
      </c>
      <c r="G934">
        <v>87310957</v>
      </c>
      <c r="H934">
        <v>42394</v>
      </c>
      <c r="I934" s="1">
        <f t="shared" si="14"/>
        <v>0.48555188783465059</v>
      </c>
      <c r="J934" t="b">
        <f>ISERROR(VLOOKUP(A934,[1]tazToInclude!$A$2:$A$896,1,0))</f>
        <v>0</v>
      </c>
    </row>
    <row r="935" spans="1:10" x14ac:dyDescent="0.25">
      <c r="A935">
        <v>938</v>
      </c>
      <c r="B935" s="12">
        <v>114</v>
      </c>
      <c r="C935" s="12">
        <v>29906</v>
      </c>
      <c r="D935" s="12">
        <v>14771.087299999999</v>
      </c>
      <c r="E935" s="1">
        <v>0.49391718400000001</v>
      </c>
      <c r="F935">
        <v>114</v>
      </c>
      <c r="G935">
        <v>86295502</v>
      </c>
      <c r="H935">
        <v>40286</v>
      </c>
      <c r="I935" s="1">
        <f t="shared" si="14"/>
        <v>0.46683777330595977</v>
      </c>
      <c r="J935" t="b">
        <f>ISERROR(VLOOKUP(A935,[1]tazToInclude!$A$2:$A$896,1,0))</f>
        <v>0</v>
      </c>
    </row>
    <row r="936" spans="1:10" x14ac:dyDescent="0.25">
      <c r="A936">
        <v>939</v>
      </c>
      <c r="B936" s="12">
        <v>116</v>
      </c>
      <c r="C936" s="12">
        <v>25146</v>
      </c>
      <c r="D936" s="12">
        <v>12125.147000000001</v>
      </c>
      <c r="E936" s="1">
        <v>0.48218989099999998</v>
      </c>
      <c r="F936">
        <v>116</v>
      </c>
      <c r="G936">
        <v>88106568</v>
      </c>
      <c r="H936">
        <v>43790</v>
      </c>
      <c r="I936" s="1">
        <f t="shared" si="14"/>
        <v>0.49701175512817614</v>
      </c>
      <c r="J936" t="b">
        <f>ISERROR(VLOOKUP(A936,[1]tazToInclude!$A$2:$A$896,1,0))</f>
        <v>0</v>
      </c>
    </row>
    <row r="937" spans="1:10" x14ac:dyDescent="0.25">
      <c r="A937">
        <v>940</v>
      </c>
      <c r="B937" s="12">
        <v>115</v>
      </c>
      <c r="C937" s="12">
        <v>23347</v>
      </c>
      <c r="D937" s="12">
        <v>11540.262699999999</v>
      </c>
      <c r="E937" s="1">
        <v>0.49429317299999997</v>
      </c>
      <c r="F937">
        <v>115</v>
      </c>
      <c r="G937">
        <v>86978550</v>
      </c>
      <c r="H937">
        <v>52490</v>
      </c>
      <c r="I937" s="1">
        <f t="shared" si="14"/>
        <v>0.60348212289121861</v>
      </c>
      <c r="J937" t="b">
        <f>ISERROR(VLOOKUP(A937,[1]tazToInclude!$A$2:$A$896,1,0))</f>
        <v>0</v>
      </c>
    </row>
    <row r="938" spans="1:10" x14ac:dyDescent="0.25">
      <c r="A938">
        <v>941</v>
      </c>
      <c r="B938" s="12">
        <v>110</v>
      </c>
      <c r="C938" s="12">
        <v>18144</v>
      </c>
      <c r="D938" s="12">
        <v>9133.4135999999999</v>
      </c>
      <c r="E938" s="1">
        <v>0.50338478799999997</v>
      </c>
      <c r="F938">
        <v>110</v>
      </c>
      <c r="G938">
        <v>85352046</v>
      </c>
      <c r="H938">
        <v>52696</v>
      </c>
      <c r="I938" s="1">
        <f t="shared" si="14"/>
        <v>0.61739586184026563</v>
      </c>
      <c r="J938" t="b">
        <f>ISERROR(VLOOKUP(A938,[1]tazToInclude!$A$2:$A$896,1,0))</f>
        <v>0</v>
      </c>
    </row>
    <row r="939" spans="1:10" x14ac:dyDescent="0.25">
      <c r="A939">
        <v>942</v>
      </c>
      <c r="B939" s="12">
        <v>94</v>
      </c>
      <c r="C939" s="12">
        <v>13257</v>
      </c>
      <c r="D939" s="12">
        <v>8456.8112000000001</v>
      </c>
      <c r="E939" s="1">
        <v>0.63791289100000004</v>
      </c>
      <c r="F939">
        <v>94</v>
      </c>
      <c r="G939">
        <v>76543498</v>
      </c>
      <c r="H939">
        <v>50020</v>
      </c>
      <c r="I939" s="1">
        <f t="shared" si="14"/>
        <v>0.65348463693153924</v>
      </c>
      <c r="J939" t="b">
        <f>ISERROR(VLOOKUP(A939,[1]tazToInclude!$A$2:$A$896,1,0))</f>
        <v>0</v>
      </c>
    </row>
    <row r="940" spans="1:10" x14ac:dyDescent="0.25">
      <c r="A940">
        <v>943</v>
      </c>
      <c r="B940" s="12">
        <v>102</v>
      </c>
      <c r="C940" s="12">
        <v>14738</v>
      </c>
      <c r="D940" s="12">
        <v>9751.6782000000003</v>
      </c>
      <c r="E940" s="1">
        <v>0.66166903200000005</v>
      </c>
      <c r="F940">
        <v>102</v>
      </c>
      <c r="G940">
        <v>80366939</v>
      </c>
      <c r="H940">
        <v>51678</v>
      </c>
      <c r="I940" s="1">
        <f t="shared" si="14"/>
        <v>0.6430256103196863</v>
      </c>
      <c r="J940" t="b">
        <f>ISERROR(VLOOKUP(A940,[1]tazToInclude!$A$2:$A$896,1,0))</f>
        <v>0</v>
      </c>
    </row>
    <row r="941" spans="1:10" x14ac:dyDescent="0.25">
      <c r="A941">
        <v>944</v>
      </c>
      <c r="B941" s="12">
        <v>117</v>
      </c>
      <c r="C941" s="12">
        <v>26021</v>
      </c>
      <c r="D941" s="12">
        <v>12731.4331</v>
      </c>
      <c r="E941" s="1">
        <v>0.48927532000000001</v>
      </c>
      <c r="F941">
        <v>117</v>
      </c>
      <c r="G941">
        <v>86849307</v>
      </c>
      <c r="H941">
        <v>52799</v>
      </c>
      <c r="I941" s="1">
        <f t="shared" si="14"/>
        <v>0.60793806909708559</v>
      </c>
      <c r="J941" t="b">
        <f>ISERROR(VLOOKUP(A941,[1]tazToInclude!$A$2:$A$896,1,0))</f>
        <v>0</v>
      </c>
    </row>
    <row r="942" spans="1:10" x14ac:dyDescent="0.25">
      <c r="A942">
        <v>945</v>
      </c>
      <c r="B942" s="12">
        <v>108</v>
      </c>
      <c r="C942" s="12">
        <v>22892</v>
      </c>
      <c r="D942" s="12">
        <v>11690.1019</v>
      </c>
      <c r="E942" s="1">
        <v>0.51066319699999996</v>
      </c>
      <c r="F942">
        <v>108</v>
      </c>
      <c r="G942">
        <v>80889542</v>
      </c>
      <c r="H942">
        <v>52037</v>
      </c>
      <c r="I942" s="1">
        <f t="shared" si="14"/>
        <v>0.64330936624662804</v>
      </c>
      <c r="J942" t="b">
        <f>ISERROR(VLOOKUP(A942,[1]tazToInclude!$A$2:$A$896,1,0))</f>
        <v>0</v>
      </c>
    </row>
    <row r="943" spans="1:10" x14ac:dyDescent="0.25">
      <c r="A943">
        <v>946</v>
      </c>
      <c r="B943" s="12">
        <v>107</v>
      </c>
      <c r="C943" s="12">
        <v>19594</v>
      </c>
      <c r="D943" s="12">
        <v>10277.803</v>
      </c>
      <c r="E943" s="1">
        <v>0.524538277</v>
      </c>
      <c r="F943">
        <v>107</v>
      </c>
      <c r="G943">
        <v>82172985</v>
      </c>
      <c r="H943">
        <v>52067</v>
      </c>
      <c r="I943" s="1">
        <f t="shared" si="14"/>
        <v>0.63362673267862912</v>
      </c>
      <c r="J943" t="b">
        <f>ISERROR(VLOOKUP(A943,[1]tazToInclude!$A$2:$A$896,1,0))</f>
        <v>0</v>
      </c>
    </row>
    <row r="944" spans="1:10" x14ac:dyDescent="0.25">
      <c r="A944">
        <v>947</v>
      </c>
      <c r="B944" s="12">
        <v>112</v>
      </c>
      <c r="C944" s="12">
        <v>19807</v>
      </c>
      <c r="D944" s="12">
        <v>10113.237499999999</v>
      </c>
      <c r="E944" s="1">
        <v>0.51058905899999996</v>
      </c>
      <c r="F944">
        <v>112</v>
      </c>
      <c r="G944">
        <v>86376169</v>
      </c>
      <c r="H944">
        <v>52914</v>
      </c>
      <c r="I944" s="1">
        <f t="shared" si="14"/>
        <v>0.61259952383394078</v>
      </c>
      <c r="J944" t="b">
        <f>ISERROR(VLOOKUP(A944,[1]tazToInclude!$A$2:$A$896,1,0))</f>
        <v>0</v>
      </c>
    </row>
    <row r="945" spans="1:10" x14ac:dyDescent="0.25">
      <c r="A945">
        <v>948</v>
      </c>
      <c r="B945" s="12">
        <v>108</v>
      </c>
      <c r="C945" s="12">
        <v>19802</v>
      </c>
      <c r="D945" s="12">
        <v>11070.252699999999</v>
      </c>
      <c r="E945" s="1">
        <v>0.55904720200000002</v>
      </c>
      <c r="F945">
        <v>108</v>
      </c>
      <c r="G945">
        <v>81184831</v>
      </c>
      <c r="H945">
        <v>52561</v>
      </c>
      <c r="I945" s="1">
        <f t="shared" si="14"/>
        <v>0.64742390114724757</v>
      </c>
      <c r="J945" t="b">
        <f>ISERROR(VLOOKUP(A945,[1]tazToInclude!$A$2:$A$896,1,0))</f>
        <v>0</v>
      </c>
    </row>
    <row r="946" spans="1:10" x14ac:dyDescent="0.25">
      <c r="A946">
        <v>949</v>
      </c>
      <c r="B946" s="12">
        <v>106</v>
      </c>
      <c r="C946" s="12">
        <v>18893</v>
      </c>
      <c r="D946" s="12">
        <v>10133.502899999999</v>
      </c>
      <c r="E946" s="1">
        <v>0.53636282800000001</v>
      </c>
      <c r="F946">
        <v>106</v>
      </c>
      <c r="G946">
        <v>81037990</v>
      </c>
      <c r="H946">
        <v>52296</v>
      </c>
      <c r="I946" s="1">
        <f t="shared" si="14"/>
        <v>0.64532696331683448</v>
      </c>
      <c r="J946" t="b">
        <f>ISERROR(VLOOKUP(A946,[1]tazToInclude!$A$2:$A$896,1,0))</f>
        <v>0</v>
      </c>
    </row>
    <row r="947" spans="1:10" x14ac:dyDescent="0.25">
      <c r="A947">
        <v>950</v>
      </c>
      <c r="B947" s="12">
        <v>110</v>
      </c>
      <c r="C947" s="12">
        <v>18599</v>
      </c>
      <c r="D947" s="12">
        <v>9719.2212999999992</v>
      </c>
      <c r="E947" s="1">
        <v>0.52256687499999999</v>
      </c>
      <c r="F947">
        <v>110</v>
      </c>
      <c r="G947">
        <v>85764808</v>
      </c>
      <c r="H947">
        <v>52899</v>
      </c>
      <c r="I947" s="1">
        <f t="shared" si="14"/>
        <v>0.61679144667355867</v>
      </c>
      <c r="J947" t="b">
        <f>ISERROR(VLOOKUP(A947,[1]tazToInclude!$A$2:$A$896,1,0))</f>
        <v>0</v>
      </c>
    </row>
    <row r="948" spans="1:10" x14ac:dyDescent="0.25">
      <c r="A948">
        <v>951</v>
      </c>
      <c r="B948" s="12">
        <v>106</v>
      </c>
      <c r="C948" s="12">
        <v>18188</v>
      </c>
      <c r="D948" s="12">
        <v>10016.475700000001</v>
      </c>
      <c r="E948" s="1">
        <v>0.55071891900000003</v>
      </c>
      <c r="F948">
        <v>106</v>
      </c>
      <c r="G948">
        <v>81583963</v>
      </c>
      <c r="H948">
        <v>52432</v>
      </c>
      <c r="I948" s="1">
        <f t="shared" si="14"/>
        <v>0.64267532578676034</v>
      </c>
      <c r="J948" t="b">
        <f>ISERROR(VLOOKUP(A948,[1]tazToInclude!$A$2:$A$896,1,0))</f>
        <v>0</v>
      </c>
    </row>
    <row r="949" spans="1:10" x14ac:dyDescent="0.25">
      <c r="A949">
        <v>952</v>
      </c>
      <c r="B949" s="12">
        <v>106</v>
      </c>
      <c r="C949" s="12">
        <v>17979</v>
      </c>
      <c r="D949" s="12">
        <v>9400.7885000000006</v>
      </c>
      <c r="E949" s="1">
        <v>0.52287605000000004</v>
      </c>
      <c r="F949">
        <v>106</v>
      </c>
      <c r="G949">
        <v>81181475</v>
      </c>
      <c r="H949">
        <v>52566</v>
      </c>
      <c r="I949" s="1">
        <f t="shared" si="14"/>
        <v>0.64751225572090187</v>
      </c>
      <c r="J949" t="b">
        <f>ISERROR(VLOOKUP(A949,[1]tazToInclude!$A$2:$A$896,1,0))</f>
        <v>0</v>
      </c>
    </row>
    <row r="950" spans="1:10" x14ac:dyDescent="0.25">
      <c r="A950">
        <v>953</v>
      </c>
      <c r="B950" s="12">
        <v>106</v>
      </c>
      <c r="C950" s="12">
        <v>18050</v>
      </c>
      <c r="D950" s="12">
        <v>9163.6389999999992</v>
      </c>
      <c r="E950" s="1">
        <v>0.50768083100000005</v>
      </c>
      <c r="F950">
        <v>106</v>
      </c>
      <c r="G950">
        <v>81530887</v>
      </c>
      <c r="H950">
        <v>52717</v>
      </c>
      <c r="I950" s="1">
        <f t="shared" si="14"/>
        <v>0.64658931038000356</v>
      </c>
      <c r="J950" t="b">
        <f>ISERROR(VLOOKUP(A950,[1]tazToInclude!$A$2:$A$896,1,0))</f>
        <v>0</v>
      </c>
    </row>
    <row r="951" spans="1:10" x14ac:dyDescent="0.25">
      <c r="A951">
        <v>954</v>
      </c>
      <c r="B951" s="12">
        <v>97</v>
      </c>
      <c r="C951" s="12">
        <v>14739</v>
      </c>
      <c r="D951" s="12">
        <v>8806.2029000000002</v>
      </c>
      <c r="E951" s="1">
        <v>0.59747628100000005</v>
      </c>
      <c r="F951">
        <v>97</v>
      </c>
      <c r="G951">
        <v>78415247</v>
      </c>
      <c r="H951">
        <v>51234</v>
      </c>
      <c r="I951" s="1">
        <f t="shared" si="14"/>
        <v>0.65336783291647349</v>
      </c>
      <c r="J951" t="b">
        <f>ISERROR(VLOOKUP(A951,[1]tazToInclude!$A$2:$A$896,1,0))</f>
        <v>0</v>
      </c>
    </row>
    <row r="952" spans="1:10" x14ac:dyDescent="0.25">
      <c r="A952">
        <v>955</v>
      </c>
      <c r="B952" s="12">
        <v>100</v>
      </c>
      <c r="C952" s="12">
        <v>15380</v>
      </c>
      <c r="D952" s="12">
        <v>9015.9259999999995</v>
      </c>
      <c r="E952" s="1">
        <v>0.58621105299999998</v>
      </c>
      <c r="F952">
        <v>100</v>
      </c>
      <c r="G952">
        <v>79174856</v>
      </c>
      <c r="H952">
        <v>51742</v>
      </c>
      <c r="I952" s="1">
        <f t="shared" si="14"/>
        <v>0.65351555549403206</v>
      </c>
      <c r="J952" t="b">
        <f>ISERROR(VLOOKUP(A952,[1]tazToInclude!$A$2:$A$896,1,0))</f>
        <v>0</v>
      </c>
    </row>
    <row r="953" spans="1:10" x14ac:dyDescent="0.25">
      <c r="A953">
        <v>956</v>
      </c>
      <c r="B953" s="12">
        <v>77</v>
      </c>
      <c r="C953" s="12">
        <v>14238</v>
      </c>
      <c r="D953" s="12">
        <v>7679.1616000000004</v>
      </c>
      <c r="E953" s="1">
        <v>0.53934271700000003</v>
      </c>
      <c r="F953">
        <v>77</v>
      </c>
      <c r="G953">
        <v>62723542</v>
      </c>
      <c r="H953">
        <v>33291</v>
      </c>
      <c r="I953" s="1">
        <f t="shared" si="14"/>
        <v>0.53075765396029451</v>
      </c>
      <c r="J953" t="b">
        <f>ISERROR(VLOOKUP(A953,[1]tazToInclude!$A$2:$A$896,1,0))</f>
        <v>0</v>
      </c>
    </row>
    <row r="954" spans="1:10" x14ac:dyDescent="0.25">
      <c r="A954">
        <v>957</v>
      </c>
      <c r="B954" s="12">
        <v>85</v>
      </c>
      <c r="C954" s="12">
        <v>15855</v>
      </c>
      <c r="D954" s="12">
        <v>8363.2695000000003</v>
      </c>
      <c r="E954" s="1">
        <v>0.52748467399999999</v>
      </c>
      <c r="F954">
        <v>85</v>
      </c>
      <c r="G954">
        <v>69572382</v>
      </c>
      <c r="H954">
        <v>36428</v>
      </c>
      <c r="I954" s="1">
        <f t="shared" si="14"/>
        <v>0.52359857392837295</v>
      </c>
      <c r="J954" t="b">
        <f>ISERROR(VLOOKUP(A954,[1]tazToInclude!$A$2:$A$896,1,0))</f>
        <v>0</v>
      </c>
    </row>
    <row r="955" spans="1:10" x14ac:dyDescent="0.25">
      <c r="A955">
        <v>958</v>
      </c>
      <c r="B955" s="12">
        <v>69</v>
      </c>
      <c r="C955" s="12">
        <v>7157</v>
      </c>
      <c r="D955" s="12">
        <v>4318.7465000000002</v>
      </c>
      <c r="E955" s="1">
        <v>0.60342971899999998</v>
      </c>
      <c r="F955">
        <v>69</v>
      </c>
      <c r="G955">
        <v>62038065</v>
      </c>
      <c r="H955">
        <v>33047</v>
      </c>
      <c r="I955" s="1">
        <f t="shared" si="14"/>
        <v>0.53268908371013823</v>
      </c>
      <c r="J955" t="b">
        <f>ISERROR(VLOOKUP(A955,[1]tazToInclude!$A$2:$A$896,1,0))</f>
        <v>0</v>
      </c>
    </row>
    <row r="956" spans="1:10" x14ac:dyDescent="0.25">
      <c r="A956">
        <v>959</v>
      </c>
      <c r="B956" s="12">
        <v>9</v>
      </c>
      <c r="C956" s="12">
        <v>0</v>
      </c>
      <c r="D956" s="12">
        <v>0</v>
      </c>
      <c r="E956" s="1" t="e">
        <v>#DIV/0!</v>
      </c>
      <c r="F956">
        <v>9</v>
      </c>
      <c r="G956">
        <v>0</v>
      </c>
      <c r="H956">
        <v>10312</v>
      </c>
      <c r="I956" s="1">
        <f t="shared" si="14"/>
        <v>1.7</v>
      </c>
      <c r="J956" t="b">
        <f>ISERROR(VLOOKUP(A956,[1]tazToInclude!$A$2:$A$896,1,0))</f>
        <v>1</v>
      </c>
    </row>
    <row r="957" spans="1:10" x14ac:dyDescent="0.25">
      <c r="A957">
        <v>960</v>
      </c>
      <c r="B957" s="12">
        <v>9</v>
      </c>
      <c r="C957" s="12">
        <v>0</v>
      </c>
      <c r="D957" s="12">
        <v>0</v>
      </c>
      <c r="E957" s="1" t="e">
        <v>#DIV/0!</v>
      </c>
      <c r="F957">
        <v>9</v>
      </c>
      <c r="G957">
        <v>0</v>
      </c>
      <c r="H957">
        <v>15985</v>
      </c>
      <c r="I957" s="1">
        <f t="shared" si="14"/>
        <v>1.7</v>
      </c>
      <c r="J957" t="b">
        <f>ISERROR(VLOOKUP(A957,[1]tazToInclude!$A$2:$A$896,1,0))</f>
        <v>1</v>
      </c>
    </row>
    <row r="958" spans="1:10" x14ac:dyDescent="0.25">
      <c r="A958">
        <v>961</v>
      </c>
      <c r="B958" s="12">
        <v>12</v>
      </c>
      <c r="C958" s="12">
        <v>0</v>
      </c>
      <c r="D958" s="12">
        <v>0</v>
      </c>
      <c r="E958" s="1" t="e">
        <v>#DIV/0!</v>
      </c>
      <c r="F958">
        <v>12</v>
      </c>
      <c r="G958">
        <v>0</v>
      </c>
      <c r="H958">
        <v>19328</v>
      </c>
      <c r="I958" s="1">
        <f t="shared" si="14"/>
        <v>1.7</v>
      </c>
      <c r="J958" t="b">
        <f>ISERROR(VLOOKUP(A958,[1]tazToInclude!$A$2:$A$896,1,0))</f>
        <v>1</v>
      </c>
    </row>
    <row r="959" spans="1:10" x14ac:dyDescent="0.25">
      <c r="A959">
        <v>962</v>
      </c>
      <c r="B959" s="12">
        <v>12</v>
      </c>
      <c r="C959" s="12">
        <v>0</v>
      </c>
      <c r="D959" s="12">
        <v>0</v>
      </c>
      <c r="E959" s="1" t="e">
        <v>#DIV/0!</v>
      </c>
      <c r="F959">
        <v>12</v>
      </c>
      <c r="G959">
        <v>0</v>
      </c>
      <c r="H959">
        <v>20171</v>
      </c>
      <c r="I959" s="1">
        <f t="shared" si="14"/>
        <v>1.7</v>
      </c>
      <c r="J959" t="b">
        <f>ISERROR(VLOOKUP(A959,[1]tazToInclude!$A$2:$A$896,1,0))</f>
        <v>1</v>
      </c>
    </row>
    <row r="960" spans="1:10" x14ac:dyDescent="0.25">
      <c r="A960">
        <v>963</v>
      </c>
      <c r="B960" s="12">
        <v>15</v>
      </c>
      <c r="C960" s="12">
        <v>14</v>
      </c>
      <c r="D960" s="12">
        <v>8.1486999999999998</v>
      </c>
      <c r="E960" s="1">
        <v>0.58204999999999996</v>
      </c>
      <c r="F960">
        <v>15</v>
      </c>
      <c r="G960">
        <v>1208503</v>
      </c>
      <c r="H960">
        <v>24381</v>
      </c>
      <c r="I960" s="1">
        <f t="shared" si="14"/>
        <v>20.174546525743008</v>
      </c>
      <c r="J960" t="b">
        <f>ISERROR(VLOOKUP(A960,[1]tazToInclude!$A$2:$A$896,1,0))</f>
        <v>1</v>
      </c>
    </row>
    <row r="961" spans="1:10" x14ac:dyDescent="0.25">
      <c r="A961">
        <v>964</v>
      </c>
      <c r="B961" s="12">
        <v>13</v>
      </c>
      <c r="C961" s="12">
        <v>2541</v>
      </c>
      <c r="D961" s="12">
        <v>1273.7835</v>
      </c>
      <c r="E961" s="1">
        <v>0.50129220799999996</v>
      </c>
      <c r="F961">
        <v>13</v>
      </c>
      <c r="G961">
        <v>865043</v>
      </c>
      <c r="H961">
        <v>9248</v>
      </c>
      <c r="I961" s="1">
        <f t="shared" si="14"/>
        <v>10.690798029693322</v>
      </c>
      <c r="J961" t="b">
        <f>ISERROR(VLOOKUP(A961,[1]tazToInclude!$A$2:$A$896,1,0))</f>
        <v>1</v>
      </c>
    </row>
    <row r="962" spans="1:10" x14ac:dyDescent="0.25">
      <c r="A962">
        <v>965</v>
      </c>
      <c r="B962" s="12">
        <v>21</v>
      </c>
      <c r="C962" s="12">
        <v>3635</v>
      </c>
      <c r="D962" s="12">
        <v>1790.8737000000001</v>
      </c>
      <c r="E962" s="1">
        <v>0.49267502099999999</v>
      </c>
      <c r="F962">
        <v>21</v>
      </c>
      <c r="G962">
        <v>2162918</v>
      </c>
      <c r="H962">
        <v>21764</v>
      </c>
      <c r="I962" s="1">
        <f t="shared" si="14"/>
        <v>10.06233246013025</v>
      </c>
      <c r="J962" t="b">
        <f>ISERROR(VLOOKUP(A962,[1]tazToInclude!$A$2:$A$896,1,0))</f>
        <v>1</v>
      </c>
    </row>
    <row r="963" spans="1:10" x14ac:dyDescent="0.25">
      <c r="A963">
        <v>966</v>
      </c>
      <c r="B963" s="12">
        <v>12</v>
      </c>
      <c r="C963" s="12">
        <v>2593</v>
      </c>
      <c r="D963" s="12">
        <v>1214.6505999999999</v>
      </c>
      <c r="E963" s="1">
        <v>0.46843447700000002</v>
      </c>
      <c r="F963">
        <v>12</v>
      </c>
      <c r="G963">
        <v>1890258</v>
      </c>
      <c r="H963">
        <v>10528</v>
      </c>
      <c r="I963" s="1">
        <f t="shared" ref="I963:I978" si="15">IFERROR(H963*1000/G963,1.7)</f>
        <v>5.569610074391961</v>
      </c>
      <c r="J963" t="b">
        <f>ISERROR(VLOOKUP(A963,[1]tazToInclude!$A$2:$A$896,1,0))</f>
        <v>1</v>
      </c>
    </row>
    <row r="964" spans="1:10" x14ac:dyDescent="0.25">
      <c r="A964">
        <v>967</v>
      </c>
      <c r="B964" s="12">
        <v>12</v>
      </c>
      <c r="C964" s="12">
        <v>230</v>
      </c>
      <c r="D964" s="12">
        <v>102.7593</v>
      </c>
      <c r="E964" s="1">
        <v>0.44677956499999999</v>
      </c>
      <c r="F964">
        <v>12</v>
      </c>
      <c r="G964">
        <v>1463750</v>
      </c>
      <c r="H964">
        <v>17304</v>
      </c>
      <c r="I964" s="1">
        <f t="shared" si="15"/>
        <v>11.821690862510675</v>
      </c>
      <c r="J964" t="b">
        <f>ISERROR(VLOOKUP(A964,[1]tazToInclude!$A$2:$A$896,1,0))</f>
        <v>1</v>
      </c>
    </row>
    <row r="965" spans="1:10" x14ac:dyDescent="0.25">
      <c r="A965">
        <v>968</v>
      </c>
      <c r="B965" s="12">
        <v>15</v>
      </c>
      <c r="C965" s="12">
        <v>0</v>
      </c>
      <c r="D965" s="12">
        <v>0</v>
      </c>
      <c r="E965" s="1" t="e">
        <v>#DIV/0!</v>
      </c>
      <c r="F965">
        <v>15</v>
      </c>
      <c r="G965">
        <v>0</v>
      </c>
      <c r="H965">
        <v>27844</v>
      </c>
      <c r="I965" s="1">
        <f t="shared" si="15"/>
        <v>1.7</v>
      </c>
      <c r="J965" t="b">
        <f>ISERROR(VLOOKUP(A965,[1]tazToInclude!$A$2:$A$896,1,0))</f>
        <v>1</v>
      </c>
    </row>
    <row r="966" spans="1:10" x14ac:dyDescent="0.25">
      <c r="A966">
        <v>969</v>
      </c>
      <c r="B966" s="12">
        <v>7</v>
      </c>
      <c r="C966" s="12">
        <v>0</v>
      </c>
      <c r="D966" s="12">
        <v>0</v>
      </c>
      <c r="E966" s="1" t="e">
        <v>#DIV/0!</v>
      </c>
      <c r="F966">
        <v>7</v>
      </c>
      <c r="G966">
        <v>0</v>
      </c>
      <c r="H966">
        <v>9711</v>
      </c>
      <c r="I966" s="1">
        <f t="shared" si="15"/>
        <v>1.7</v>
      </c>
      <c r="J966" t="b">
        <f>ISERROR(VLOOKUP(A966,[1]tazToInclude!$A$2:$A$896,1,0))</f>
        <v>1</v>
      </c>
    </row>
    <row r="967" spans="1:10" x14ac:dyDescent="0.25">
      <c r="A967">
        <v>970</v>
      </c>
      <c r="B967" s="12">
        <v>8</v>
      </c>
      <c r="C967" s="12">
        <v>0</v>
      </c>
      <c r="D967" s="12">
        <v>0</v>
      </c>
      <c r="E967" s="1" t="e">
        <v>#DIV/0!</v>
      </c>
      <c r="F967">
        <v>8</v>
      </c>
      <c r="G967">
        <v>0</v>
      </c>
      <c r="H967">
        <v>8869</v>
      </c>
      <c r="I967" s="1">
        <f t="shared" si="15"/>
        <v>1.7</v>
      </c>
      <c r="J967" t="b">
        <f>ISERROR(VLOOKUP(A967,[1]tazToInclude!$A$2:$A$896,1,0))</f>
        <v>1</v>
      </c>
    </row>
    <row r="968" spans="1:10" x14ac:dyDescent="0.25">
      <c r="A968">
        <v>971</v>
      </c>
      <c r="B968" s="12">
        <v>17</v>
      </c>
      <c r="C968" s="12">
        <v>678</v>
      </c>
      <c r="D968" s="12">
        <v>314.54390000000001</v>
      </c>
      <c r="E968" s="1">
        <v>0.46392905600000001</v>
      </c>
      <c r="F968">
        <v>17</v>
      </c>
      <c r="G968">
        <v>1477974</v>
      </c>
      <c r="H968">
        <v>26254</v>
      </c>
      <c r="I968" s="1">
        <f t="shared" si="15"/>
        <v>17.763505988603317</v>
      </c>
      <c r="J968" t="b">
        <f>ISERROR(VLOOKUP(A968,[1]tazToInclude!$A$2:$A$896,1,0))</f>
        <v>1</v>
      </c>
    </row>
    <row r="969" spans="1:10" x14ac:dyDescent="0.25">
      <c r="A969">
        <v>972</v>
      </c>
      <c r="B969" s="12">
        <v>8</v>
      </c>
      <c r="C969" s="12">
        <v>0</v>
      </c>
      <c r="D969" s="12">
        <v>0</v>
      </c>
      <c r="E969" s="1" t="e">
        <v>#DIV/0!</v>
      </c>
      <c r="F969">
        <v>8</v>
      </c>
      <c r="G969">
        <v>0</v>
      </c>
      <c r="H969">
        <v>13862</v>
      </c>
      <c r="I969" s="1">
        <f t="shared" si="15"/>
        <v>1.7</v>
      </c>
      <c r="J969" t="b">
        <f>ISERROR(VLOOKUP(A969,[1]tazToInclude!$A$2:$A$896,1,0))</f>
        <v>1</v>
      </c>
    </row>
    <row r="970" spans="1:10" x14ac:dyDescent="0.25">
      <c r="A970">
        <v>973</v>
      </c>
      <c r="B970" s="12">
        <v>7</v>
      </c>
      <c r="C970" s="12">
        <v>0</v>
      </c>
      <c r="D970" s="12">
        <v>0</v>
      </c>
      <c r="E970" s="1" t="e">
        <v>#DIV/0!</v>
      </c>
      <c r="F970">
        <v>7</v>
      </c>
      <c r="G970">
        <v>1208503</v>
      </c>
      <c r="H970">
        <v>10631</v>
      </c>
      <c r="I970" s="1">
        <f t="shared" si="15"/>
        <v>8.7968337687204752</v>
      </c>
      <c r="J970" t="b">
        <f>ISERROR(VLOOKUP(A970,[1]tazToInclude!$A$2:$A$896,1,0))</f>
        <v>1</v>
      </c>
    </row>
    <row r="971" spans="1:10" x14ac:dyDescent="0.25">
      <c r="A971">
        <v>974</v>
      </c>
      <c r="B971" s="12">
        <v>5</v>
      </c>
      <c r="C971" s="12">
        <v>0</v>
      </c>
      <c r="D971" s="12">
        <v>0</v>
      </c>
      <c r="E971" s="1" t="e">
        <v>#DIV/0!</v>
      </c>
      <c r="F971">
        <v>5</v>
      </c>
      <c r="G971">
        <v>0</v>
      </c>
      <c r="H971">
        <v>6574</v>
      </c>
      <c r="I971" s="1">
        <f t="shared" si="15"/>
        <v>1.7</v>
      </c>
      <c r="J971" t="b">
        <f>ISERROR(VLOOKUP(A971,[1]tazToInclude!$A$2:$A$896,1,0))</f>
        <v>1</v>
      </c>
    </row>
    <row r="972" spans="1:10" x14ac:dyDescent="0.25">
      <c r="A972">
        <v>975</v>
      </c>
      <c r="B972" s="12">
        <v>1</v>
      </c>
      <c r="C972" s="12">
        <v>0</v>
      </c>
      <c r="D972" s="12">
        <v>0</v>
      </c>
      <c r="E972" s="1" t="e">
        <v>#DIV/0!</v>
      </c>
      <c r="F972">
        <v>1</v>
      </c>
      <c r="G972">
        <v>0</v>
      </c>
      <c r="H972">
        <v>2136</v>
      </c>
      <c r="I972" s="1">
        <f t="shared" si="15"/>
        <v>1.7</v>
      </c>
      <c r="J972" t="b">
        <f>ISERROR(VLOOKUP(A972,[1]tazToInclude!$A$2:$A$896,1,0))</f>
        <v>1</v>
      </c>
    </row>
    <row r="973" spans="1:10" x14ac:dyDescent="0.25">
      <c r="A973">
        <v>976</v>
      </c>
      <c r="B973" s="12">
        <v>17</v>
      </c>
      <c r="C973" s="12">
        <v>3952</v>
      </c>
      <c r="D973" s="12">
        <v>1989.7237</v>
      </c>
      <c r="E973" s="1">
        <v>0.50347259600000005</v>
      </c>
      <c r="F973">
        <v>17</v>
      </c>
      <c r="G973">
        <v>1663362</v>
      </c>
      <c r="H973">
        <v>10194</v>
      </c>
      <c r="I973" s="1">
        <f t="shared" si="15"/>
        <v>6.1285516922954839</v>
      </c>
      <c r="J973" t="b">
        <f>ISERROR(VLOOKUP(A973,[1]tazToInclude!$A$2:$A$896,1,0))</f>
        <v>1</v>
      </c>
    </row>
    <row r="974" spans="1:10" x14ac:dyDescent="0.25">
      <c r="A974">
        <v>977</v>
      </c>
      <c r="B974" s="12">
        <v>8</v>
      </c>
      <c r="C974" s="12">
        <v>0</v>
      </c>
      <c r="D974" s="12">
        <v>0</v>
      </c>
      <c r="E974" s="1" t="e">
        <v>#DIV/0!</v>
      </c>
      <c r="F974">
        <v>8</v>
      </c>
      <c r="G974">
        <v>0</v>
      </c>
      <c r="H974">
        <v>14732</v>
      </c>
      <c r="I974" s="1">
        <f t="shared" si="15"/>
        <v>1.7</v>
      </c>
      <c r="J974" t="b">
        <f>ISERROR(VLOOKUP(A974,[1]tazToInclude!$A$2:$A$896,1,0))</f>
        <v>1</v>
      </c>
    </row>
    <row r="975" spans="1:10" x14ac:dyDescent="0.25">
      <c r="A975">
        <v>978</v>
      </c>
      <c r="B975" s="12">
        <v>11</v>
      </c>
      <c r="C975" s="12">
        <v>16</v>
      </c>
      <c r="D975" s="12">
        <v>9.3127999999999993</v>
      </c>
      <c r="E975" s="1">
        <v>0.58204999999999996</v>
      </c>
      <c r="F975">
        <v>11</v>
      </c>
      <c r="G975">
        <v>20723</v>
      </c>
      <c r="H975">
        <v>17620</v>
      </c>
      <c r="I975" s="1">
        <f t="shared" si="15"/>
        <v>850.26299280992134</v>
      </c>
      <c r="J975" t="b">
        <f>ISERROR(VLOOKUP(A975,[1]tazToInclude!$A$2:$A$896,1,0))</f>
        <v>1</v>
      </c>
    </row>
    <row r="976" spans="1:10" x14ac:dyDescent="0.25">
      <c r="A976">
        <v>979</v>
      </c>
      <c r="B976" s="12">
        <v>11</v>
      </c>
      <c r="C976" s="12">
        <v>0</v>
      </c>
      <c r="D976" s="12">
        <v>0</v>
      </c>
      <c r="E976" s="1" t="e">
        <v>#DIV/0!</v>
      </c>
      <c r="F976">
        <v>11</v>
      </c>
      <c r="G976">
        <v>0</v>
      </c>
      <c r="H976">
        <v>18899</v>
      </c>
      <c r="I976" s="1">
        <f t="shared" si="15"/>
        <v>1.7</v>
      </c>
      <c r="J976" t="b">
        <f>ISERROR(VLOOKUP(A976,[1]tazToInclude!$A$2:$A$896,1,0))</f>
        <v>1</v>
      </c>
    </row>
    <row r="977" spans="1:10" x14ac:dyDescent="0.25">
      <c r="A977">
        <v>980</v>
      </c>
      <c r="B977" s="12">
        <v>5</v>
      </c>
      <c r="C977" s="12">
        <v>0</v>
      </c>
      <c r="D977" s="12">
        <v>0</v>
      </c>
      <c r="E977" s="1" t="e">
        <v>#DIV/0!</v>
      </c>
      <c r="F977">
        <v>5</v>
      </c>
      <c r="G977">
        <v>0</v>
      </c>
      <c r="H977">
        <v>9621</v>
      </c>
      <c r="I977" s="1">
        <f t="shared" si="15"/>
        <v>1.7</v>
      </c>
      <c r="J977" t="b">
        <f>ISERROR(VLOOKUP(A977,[1]tazToInclude!$A$2:$A$896,1,0))</f>
        <v>1</v>
      </c>
    </row>
    <row r="978" spans="1:10" x14ac:dyDescent="0.25">
      <c r="A978">
        <v>981</v>
      </c>
      <c r="B978" s="12">
        <v>60</v>
      </c>
      <c r="C978" s="12">
        <v>9698</v>
      </c>
      <c r="D978" s="12">
        <v>6643.6695</v>
      </c>
      <c r="E978" s="1">
        <v>0.68505563000000003</v>
      </c>
      <c r="F978">
        <v>60</v>
      </c>
      <c r="G978">
        <v>53068979</v>
      </c>
      <c r="H978">
        <v>33391</v>
      </c>
      <c r="I978" s="1">
        <f t="shared" si="15"/>
        <v>0.62919997009929285</v>
      </c>
      <c r="J978" t="b">
        <f>ISERROR(VLOOKUP(A978,[1]tazToInclude!$A$2:$A$896,1,0))</f>
        <v>0</v>
      </c>
    </row>
  </sheetData>
  <sheetProtection password="DD3F" sheet="1" objects="1" scenarios="1"/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Instructions</vt:lpstr>
      <vt:lpstr>Project Characteristics</vt:lpstr>
      <vt:lpstr>Category A (Retail Type)</vt:lpstr>
      <vt:lpstr>Category B (Office Type)</vt:lpstr>
      <vt:lpstr>Category C (Residential Type)</vt:lpstr>
      <vt:lpstr>Category D (Other)</vt:lpstr>
      <vt:lpstr>Land Use Categories</vt:lpstr>
      <vt:lpstr>Parking Information</vt:lpstr>
      <vt:lpstr>Sheet1</vt:lpstr>
      <vt:lpstr>Sheet2</vt:lpstr>
      <vt:lpstr>Sheet3</vt:lpstr>
      <vt:lpstr>Sheet4</vt:lpstr>
      <vt:lpstr>'Category A (Retail Type)'!Print_Area</vt:lpstr>
      <vt:lpstr>'Category B (Office Type)'!Print_Area</vt:lpstr>
      <vt:lpstr>'Category C (Residential Type)'!Print_Area</vt:lpstr>
      <vt:lpstr>'Category D (Other)'!Print_Area</vt:lpstr>
      <vt:lpstr>Instructions!Print_Area</vt:lpstr>
      <vt:lpstr>'Land Use Categories'!Print_Area</vt:lpstr>
      <vt:lpstr>'Project Characteristics'!Print_Area</vt:lpstr>
    </vt:vector>
  </TitlesOfParts>
  <Company>CCSF - Planning Department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Wietgrefe</dc:creator>
  <cp:lastModifiedBy>Wade Wietgrefe</cp:lastModifiedBy>
  <cp:lastPrinted>2016-12-23T00:22:32Z</cp:lastPrinted>
  <dcterms:created xsi:type="dcterms:W3CDTF">2015-12-04T18:50:24Z</dcterms:created>
  <dcterms:modified xsi:type="dcterms:W3CDTF">2017-01-26T15:59:24Z</dcterms:modified>
</cp:coreProperties>
</file>