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5345" yWindow="0" windowWidth="19440" windowHeight="12240" tabRatio="500" activeTab="3"/>
  </bookViews>
  <sheets>
    <sheet name="Investment Evaluation Tool" sheetId="1" r:id="rId1"/>
    <sheet name="Risk Management Tool" sheetId="2" r:id="rId2"/>
    <sheet name="Local Economic Multipliers" sheetId="3" r:id="rId3"/>
    <sheet name="NAICS Codes for Innovations" sheetId="4" r:id="rId4"/>
  </sheets>
  <definedNames>
    <definedName name="_xlnm.Print_Area" localSheetId="2">'Local Economic Multipliers'!$A$1:$E$56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8" i="1" l="1"/>
  <c r="F51" i="1"/>
  <c r="F50" i="1"/>
  <c r="J40" i="2"/>
  <c r="B69" i="2"/>
  <c r="J39" i="2"/>
  <c r="J38" i="2"/>
  <c r="J37" i="2"/>
  <c r="J36" i="2"/>
  <c r="A7" i="2"/>
  <c r="M52" i="1"/>
  <c r="D46" i="1"/>
  <c r="M46" i="1" s="1"/>
  <c r="A23" i="1"/>
  <c r="D48" i="1" s="1"/>
  <c r="D47" i="1"/>
  <c r="M47" i="1"/>
  <c r="F66" i="1"/>
  <c r="F67" i="1"/>
  <c r="F70" i="1" s="1"/>
  <c r="D49" i="1" s="1"/>
  <c r="F68" i="1"/>
  <c r="F69" i="1"/>
  <c r="F73" i="1"/>
  <c r="F74" i="1"/>
  <c r="F75" i="1"/>
  <c r="D50" i="1" s="1"/>
  <c r="J66" i="1"/>
  <c r="J67" i="1"/>
  <c r="J70" i="1" s="1"/>
  <c r="D51" i="1" s="1"/>
  <c r="J68" i="1"/>
  <c r="J69" i="1"/>
  <c r="J52" i="1"/>
  <c r="J47" i="1"/>
  <c r="G52" i="1"/>
  <c r="G46" i="1"/>
  <c r="G47" i="1"/>
  <c r="E38" i="1"/>
  <c r="E16" i="2" s="1"/>
  <c r="E35" i="1"/>
  <c r="E36" i="1" s="1"/>
  <c r="E14" i="2" s="1"/>
  <c r="C60" i="2"/>
  <c r="C59" i="2"/>
  <c r="H36" i="1"/>
  <c r="M56" i="1" s="1"/>
  <c r="H35" i="1"/>
  <c r="M55" i="1" s="1"/>
  <c r="J56" i="1"/>
  <c r="G56" i="1"/>
  <c r="H34" i="1"/>
  <c r="H33" i="1"/>
  <c r="I30" i="1"/>
  <c r="C66" i="1"/>
  <c r="C65" i="1"/>
  <c r="C82" i="1"/>
  <c r="M49" i="1" l="1"/>
  <c r="G49" i="1"/>
  <c r="J49" i="1"/>
  <c r="G48" i="1"/>
  <c r="M48" i="1"/>
  <c r="J48" i="1"/>
  <c r="M51" i="1"/>
  <c r="J51" i="1"/>
  <c r="G51" i="1"/>
  <c r="G50" i="1"/>
  <c r="M50" i="1"/>
  <c r="J50" i="1"/>
  <c r="M54" i="1"/>
  <c r="I28" i="2" s="1"/>
  <c r="G55" i="1"/>
  <c r="J55" i="1"/>
  <c r="E13" i="2"/>
  <c r="J46" i="1"/>
  <c r="G54" i="1" l="1"/>
  <c r="C28" i="2" s="1"/>
  <c r="J54" i="1"/>
  <c r="F28" i="2" s="1"/>
</calcChain>
</file>

<file path=xl/sharedStrings.xml><?xml version="1.0" encoding="utf-8"?>
<sst xmlns="http://schemas.openxmlformats.org/spreadsheetml/2006/main" count="397" uniqueCount="275">
  <si>
    <t>Value of investment or loan</t>
  </si>
  <si>
    <t>Other costs</t>
  </si>
  <si>
    <t>Projected revenue in Year 3</t>
  </si>
  <si>
    <t>Business Ownership Information</t>
  </si>
  <si>
    <t>Cooperative Ownership</t>
  </si>
  <si>
    <t>Nonprofit or Public Ownership</t>
  </si>
  <si>
    <t>Business Activity Information</t>
  </si>
  <si>
    <t>Locally Produced Food</t>
  </si>
  <si>
    <t>Fresh Produce/Healthy Food</t>
  </si>
  <si>
    <t>Goal/Asset Information</t>
  </si>
  <si>
    <t>Business provides a function that is a city priority and provides new service</t>
  </si>
  <si>
    <t>Business provides a function that is a city priority and duplicates functions of existing businesses</t>
  </si>
  <si>
    <t>Business Financial  Information</t>
  </si>
  <si>
    <t>Business Function Information</t>
  </si>
  <si>
    <t>Type of Business</t>
  </si>
  <si>
    <t>Yes</t>
  </si>
  <si>
    <t>No</t>
  </si>
  <si>
    <t>Locally Owned</t>
  </si>
  <si>
    <t>Payroll Ratio</t>
  </si>
  <si>
    <t>Local Economic Activity Ratio</t>
  </si>
  <si>
    <t>Business Activity Benefit</t>
  </si>
  <si>
    <t>Priority Asset Area Benefit</t>
  </si>
  <si>
    <t>Local Economic Benefit Multiplier</t>
  </si>
  <si>
    <t>Business Ownership Benefits</t>
  </si>
  <si>
    <t>Total</t>
  </si>
  <si>
    <t>Business Ownership Benefit</t>
  </si>
  <si>
    <t>Business provides a Function that is not a priority and provides new services</t>
  </si>
  <si>
    <t>Job &amp; Wage Creation/Poverty Ratio</t>
  </si>
  <si>
    <t>Weighting for Sample Screens</t>
  </si>
  <si>
    <t>Local Economic Benefit</t>
  </si>
  <si>
    <t>Good Job Creation</t>
  </si>
  <si>
    <t>Building a Healthy &amp; Local Food System</t>
  </si>
  <si>
    <t>Score</t>
  </si>
  <si>
    <t>Weighting</t>
  </si>
  <si>
    <t>3 Year Return on Investment</t>
  </si>
  <si>
    <t>3 Year Direct + Indirect Return on Investment</t>
  </si>
  <si>
    <t>3 Year Direct Return on Investment</t>
  </si>
  <si>
    <t>(Local economic benefit *  Local Multiplier)/(Value of Investment + Other Costs)</t>
  </si>
  <si>
    <t>Proposed Investment Information</t>
  </si>
  <si>
    <t>Investment Request Information</t>
  </si>
  <si>
    <t>Return on Investment Analysis</t>
  </si>
  <si>
    <t>Project Evaluation (Balanced Scorecard Method)</t>
  </si>
  <si>
    <t>4 or more</t>
  </si>
  <si>
    <t>Age of Business (New or # of Years)</t>
  </si>
  <si>
    <t>Target Threshhold Wage</t>
  </si>
  <si>
    <t>% of Local Market to be Served</t>
  </si>
  <si>
    <t>1%-3%</t>
  </si>
  <si>
    <t>3%-5%</t>
  </si>
  <si>
    <t>&gt;5%</t>
  </si>
  <si>
    <t>&lt;1% / NA</t>
  </si>
  <si>
    <t>Minimum Gross Revenue Threshhold</t>
  </si>
  <si>
    <t>Minimum Gross Payroll Threshhold</t>
  </si>
  <si>
    <t>Minimum Number of Jobs Threshhold</t>
  </si>
  <si>
    <t>Minimum Share of Relevent Local Food Marketplace Threshhold</t>
  </si>
  <si>
    <t>Effective Local Business Tax Rate (as a % of revenue)</t>
  </si>
  <si>
    <t>Property Tax Rate</t>
  </si>
  <si>
    <t>Government / Community Economic Development Goals Information</t>
  </si>
  <si>
    <t>Balanced Scorecard Rating</t>
  </si>
  <si>
    <t>TOTAL</t>
  </si>
  <si>
    <t>Value of (additional) payroll created in Year 3</t>
  </si>
  <si>
    <t>Number of (new) jobs created by year 3</t>
  </si>
  <si>
    <t>NAICS Code (or combined)</t>
  </si>
  <si>
    <t>NB Placeholder is 200% of Poverty Level for a Family of 1 in 2013</t>
  </si>
  <si>
    <t>Comment</t>
  </si>
  <si>
    <t>&lt;Note for illustration purposes only, based on too few jobs created (A7)</t>
  </si>
  <si>
    <t>&lt;Note for illustration purposes only, based on toolittle impact on local food system (P8)</t>
  </si>
  <si>
    <t>Investment  per job created</t>
  </si>
  <si>
    <t>Tool Workspace</t>
  </si>
  <si>
    <t>Validation Menus</t>
  </si>
  <si>
    <t>Investment Evaluation Tool</t>
  </si>
  <si>
    <t>SBA Loan Repayment Failure Rate for Businesses with same NAICS code</t>
  </si>
  <si>
    <t>New</t>
  </si>
  <si>
    <t>sample data</t>
  </si>
  <si>
    <t>&lt;For Illustration, with Local Economic Benefit as Top Goal</t>
  </si>
  <si>
    <t>Risk Adjusted Return on Investment Analysis</t>
  </si>
  <si>
    <t>Risk Adjusted Project Evaluation Score</t>
  </si>
  <si>
    <t>For Select Balanced Scorecard Methods</t>
  </si>
  <si>
    <t>Please use the one score derived from the balanced</t>
  </si>
  <si>
    <t>scorecard appropriate for your circumstances</t>
  </si>
  <si>
    <t>Risk Adjusted Score</t>
  </si>
  <si>
    <t>Age Adjusted Risk based on FS and SB Failure Rates</t>
  </si>
  <si>
    <t>Portfolio Assessment</t>
  </si>
  <si>
    <t>Direct Return on Investment</t>
  </si>
  <si>
    <t>Direct + Indirect Return on Investment</t>
  </si>
  <si>
    <t>Investment per Job Created</t>
  </si>
  <si>
    <t>Business Age Adjusted Risk of Loan Failure</t>
  </si>
  <si>
    <t>Average Direct Return on Investment</t>
  </si>
  <si>
    <t>Business Age Adjusted Risk of Failure</t>
  </si>
  <si>
    <t>Average Direct + Indirect Return on Investment</t>
  </si>
  <si>
    <t>Total City Investment</t>
  </si>
  <si>
    <t>City Investment Requested</t>
  </si>
  <si>
    <t>Investment Adjusted Portfolio Risk</t>
  </si>
  <si>
    <t>Average Portfolio Risk</t>
  </si>
  <si>
    <t>Likelihood of at least one project failing</t>
  </si>
  <si>
    <t>Project A</t>
  </si>
  <si>
    <t>Project B</t>
  </si>
  <si>
    <t>Project C</t>
  </si>
  <si>
    <t>Project D</t>
  </si>
  <si>
    <t>Project E</t>
  </si>
  <si>
    <r>
      <t>Note, from Table</t>
    </r>
    <r>
      <rPr>
        <sz val="12"/>
        <color theme="1"/>
        <rFont val="Wingdings"/>
        <charset val="2"/>
      </rPr>
      <t></t>
    </r>
  </si>
  <si>
    <t>Note All Sample Data Manually Entered</t>
  </si>
  <si>
    <t>Portfolio Score</t>
  </si>
  <si>
    <t>Total Portfolio Investment</t>
  </si>
  <si>
    <t>Formulas Used in the Portfolio Assessment</t>
  </si>
  <si>
    <t>=</t>
  </si>
  <si>
    <t>The largest Business Age Adjust Risk of Loan Failure for any single project in the portfolio (MAX range function in Excel)</t>
  </si>
  <si>
    <t>The sum of (Risk Adjusted Direct + Indirect Return on Investment for Each of the Projects * Total City Investment/Overall Portfolio Investment)</t>
  </si>
  <si>
    <t>The sum of (Risk Adjusted Direct Return on Investment for Each of the Projects * Total City Investment/Overall Portfolio Investment)</t>
  </si>
  <si>
    <t>The average of the Business Age Adjusted Risk of Loan Failure for all Projects</t>
  </si>
  <si>
    <t>The Investment Per Job Created / Business Age Adjusted Risk of Failure</t>
  </si>
  <si>
    <t>The total of the (Business Age Adjusted Risk of Loan Failure for each Project * Total city Investment/Total Portoflio Investment)</t>
  </si>
  <si>
    <t>Segment average (minus hi/lo)</t>
  </si>
  <si>
    <t>Hanson 2010</t>
  </si>
  <si>
    <t>National average</t>
  </si>
  <si>
    <t>SNAP incentives</t>
  </si>
  <si>
    <t>Ecotrust 2009</t>
  </si>
  <si>
    <t>Urban (OR)</t>
  </si>
  <si>
    <t>Farm to school (lunches)</t>
  </si>
  <si>
    <t>Kane et al 2009</t>
  </si>
  <si>
    <t>Swenson 2010, 2011</t>
  </si>
  <si>
    <t>Urban (IA)</t>
  </si>
  <si>
    <t>Restaurant buying local</t>
  </si>
  <si>
    <t>Sonntag 2008</t>
  </si>
  <si>
    <t>Urban/periurban (WA)</t>
  </si>
  <si>
    <t>1.67 to 1.88</t>
  </si>
  <si>
    <t>Restaurants/food service</t>
  </si>
  <si>
    <t>Rhoads et al 2009</t>
  </si>
  <si>
    <t>Local restaurant</t>
  </si>
  <si>
    <t>Curtis et al 2010</t>
  </si>
  <si>
    <t>Statewide (NC)</t>
  </si>
  <si>
    <t>1.48 to 1.72</t>
  </si>
  <si>
    <t>Grocers</t>
  </si>
  <si>
    <t>Econsult 2007</t>
  </si>
  <si>
    <t>Urban (WA, OH, MO, NY)</t>
  </si>
  <si>
    <t>Market management</t>
  </si>
  <si>
    <t>Farmers markets</t>
  </si>
  <si>
    <t>Statewide (GA)</t>
  </si>
  <si>
    <t>O'Hara 2011 (op cit)</t>
  </si>
  <si>
    <t>Statewide (OK)</t>
  </si>
  <si>
    <t>Lit review case studies</t>
  </si>
  <si>
    <t>1.61 to 1.65</t>
  </si>
  <si>
    <t>Otto et al 2005</t>
  </si>
  <si>
    <t>Statewide (IA)</t>
  </si>
  <si>
    <t>(range 1.3 to 2.8)</t>
  </si>
  <si>
    <t>Meter 2011</t>
  </si>
  <si>
    <t>Rural towns/urban areas</t>
  </si>
  <si>
    <t>Local food sales to consumers</t>
  </si>
  <si>
    <t>Retail/Consumption</t>
  </si>
  <si>
    <t>Urban (Toronto, ON)</t>
  </si>
  <si>
    <t xml:space="preserve">Food hubs </t>
  </si>
  <si>
    <t>Rural (SW WI)</t>
  </si>
  <si>
    <t>(range 1.16 to 4)</t>
  </si>
  <si>
    <t>Urban (WA)</t>
  </si>
  <si>
    <t xml:space="preserve">Distributors </t>
  </si>
  <si>
    <t>Distribution</t>
  </si>
  <si>
    <t>Hawes et al 2011</t>
  </si>
  <si>
    <t>Urban/periurban/rural (NY)</t>
  </si>
  <si>
    <t>Bread and bakery mftg.</t>
  </si>
  <si>
    <t>Cookie, crackers, pasta mftg.</t>
  </si>
  <si>
    <t>(range 1.37 to 1.9)</t>
  </si>
  <si>
    <t>1.37 to 1.7</t>
  </si>
  <si>
    <t>Manufacturers/processors</t>
  </si>
  <si>
    <t>Processing</t>
  </si>
  <si>
    <t>Swain 1999</t>
  </si>
  <si>
    <t>Rural (WI)</t>
  </si>
  <si>
    <t>2.2 to 2.6</t>
  </si>
  <si>
    <t>Small farms in small farm area</t>
  </si>
  <si>
    <t>Rural/periurban (WA)</t>
  </si>
  <si>
    <t>1.75 to 1.93</t>
  </si>
  <si>
    <t>Farms and ranches</t>
  </si>
  <si>
    <t>O'Hara 2012</t>
  </si>
  <si>
    <t>Statewide (MN)</t>
  </si>
  <si>
    <t>Dairy</t>
  </si>
  <si>
    <t>Statewide (VT)</t>
  </si>
  <si>
    <t>Farmers grow local</t>
  </si>
  <si>
    <t>Fruit farming</t>
  </si>
  <si>
    <t>Vegetable and melon farming</t>
  </si>
  <si>
    <t>Swenson 2011</t>
  </si>
  <si>
    <t>Statewide (IL)</t>
  </si>
  <si>
    <t>Fruits and  vegetables</t>
  </si>
  <si>
    <t>Statewide (IN)</t>
  </si>
  <si>
    <t>Statewide  (MN)</t>
  </si>
  <si>
    <t>Statewide (WI)</t>
  </si>
  <si>
    <t>Statewide (MI)</t>
  </si>
  <si>
    <t>(range 1.55 to 2.6)</t>
  </si>
  <si>
    <t>Carpio et al 2007</t>
  </si>
  <si>
    <t>Statewide (SC)</t>
  </si>
  <si>
    <t>Production</t>
  </si>
  <si>
    <t>Source</t>
  </si>
  <si>
    <t>Area</t>
  </si>
  <si>
    <t xml:space="preserve">Output </t>
  </si>
  <si>
    <t>Category</t>
  </si>
  <si>
    <t>Supply Chain Segment</t>
  </si>
  <si>
    <t>Geographic</t>
  </si>
  <si>
    <t>Overall</t>
  </si>
  <si>
    <t>Fruit &amp; Vegetable</t>
  </si>
  <si>
    <t>Local Economic Benefit Multiplier (from Table)</t>
  </si>
  <si>
    <t>Case Study</t>
  </si>
  <si>
    <t>Urban agriculture</t>
  </si>
  <si>
    <t>Green City Growers</t>
  </si>
  <si>
    <t>11121, Vegetable and Melon Farming</t>
  </si>
  <si>
    <t>111419, Hydroponic crop farming</t>
  </si>
  <si>
    <t>Growing Power</t>
  </si>
  <si>
    <t>111419 Greenhouse, Vegetables Grown Under Cover</t>
  </si>
  <si>
    <t>325314, Compost Manufacturing</t>
  </si>
  <si>
    <t>1123, Poultry and Egg Production</t>
  </si>
  <si>
    <t>112420, Goat Farming</t>
  </si>
  <si>
    <t>11251, Animal Aquaculture</t>
  </si>
  <si>
    <t>Farm to Family Naturally</t>
  </si>
  <si>
    <t>Incubators</t>
  </si>
  <si>
    <t>ALBA</t>
  </si>
  <si>
    <t>Crop Circle Kitchen</t>
  </si>
  <si>
    <t>3114, Fruit and Vegetable Preserving and Specialty Food Manufacturing</t>
  </si>
  <si>
    <t xml:space="preserve">722511, Full-Service Restaurants: NAICS </t>
  </si>
  <si>
    <t>722513, Limited-Service Eating Places</t>
  </si>
  <si>
    <t>722310, Food Service Contractors</t>
  </si>
  <si>
    <t>DC Central Kitchen</t>
  </si>
  <si>
    <t>311991  Food, prepared, perishable, packaged for individual resale</t>
  </si>
  <si>
    <t>624210 Meal delivery programs, Mobile Soup Kitchens, Soup Kitchens</t>
  </si>
  <si>
    <t xml:space="preserve"> 424420  Prepared foods, frozen (except dairy products), merchant wholesalers</t>
  </si>
  <si>
    <t>La Cocina</t>
  </si>
  <si>
    <t>311412  Nationality specialty foods, frozen, manufacturing</t>
  </si>
  <si>
    <t>722330  Street vendors, food</t>
  </si>
  <si>
    <t>Rutgers Food Innovation Center</t>
  </si>
  <si>
    <t>311423  Freeze-dried, food processing, fruits and vegetables</t>
  </si>
  <si>
    <t>311412  Frozen food entrees (except seafood based), packaged, manufacturing</t>
  </si>
  <si>
    <t>31191, Snack Food Manufacturing</t>
  </si>
  <si>
    <t>31121, Frozen Food Manufacturing</t>
  </si>
  <si>
    <t>31142, Fruit and Vegetable Canning, Pickling, and Drying</t>
  </si>
  <si>
    <t>31181, Bread and Bakery Product Manufacturing</t>
  </si>
  <si>
    <t>Food hubs</t>
  </si>
  <si>
    <t>Green Bean Delivery</t>
  </si>
  <si>
    <t>4244,  Grocery and Related Product Wholesalers</t>
  </si>
  <si>
    <t>Ontario Food Terminal</t>
  </si>
  <si>
    <t>424410, General Line Grocery Merchant Wholesalers</t>
  </si>
  <si>
    <t>San Francisco Wholesale Market</t>
  </si>
  <si>
    <t>424480, Fresh Fruit and Vegetable Merchant Wholesalers</t>
  </si>
  <si>
    <t>Other types, if needed:</t>
  </si>
  <si>
    <t>Veritable Vegetable</t>
  </si>
  <si>
    <t>424420, Packaged Frozen Food Merchant Wholesalers (if any of the hubs do frozen)</t>
  </si>
  <si>
    <t>424430 Dairy Product (except dried or canned) Merchant Wholesalers</t>
  </si>
  <si>
    <t>424440 Poultry and Poultry Product Merchant Wholesalers</t>
  </si>
  <si>
    <t>424460, Fish and Seafood Merchant</t>
  </si>
  <si>
    <t>424470 Meat and Meat Product Merchant</t>
  </si>
  <si>
    <t>424490, Other Grocery and Related Products</t>
  </si>
  <si>
    <t>Mobile markets</t>
  </si>
  <si>
    <t>MoGro</t>
  </si>
  <si>
    <t>722330  Mobile food stands</t>
  </si>
  <si>
    <t>Technology</t>
  </si>
  <si>
    <t>AgLocal</t>
  </si>
  <si>
    <t>454, Nonstore Retailers</t>
  </si>
  <si>
    <t>Door to Door Organics</t>
  </si>
  <si>
    <t>454111, Eletronic Shopping</t>
  </si>
  <si>
    <t>Farmigo</t>
  </si>
  <si>
    <t>Good Eggs</t>
  </si>
  <si>
    <t>Local Orbit</t>
  </si>
  <si>
    <t>Relay Foods</t>
  </si>
  <si>
    <t>Farm to institution</t>
  </si>
  <si>
    <t>Portland Public Schools</t>
  </si>
  <si>
    <t>722310  Cafeteria food services contractors (e.g., government office cafeterias, hospital cafeterias, school cafeterias)</t>
  </si>
  <si>
    <t>Revolution Foods</t>
  </si>
  <si>
    <t>454390  Frozen food and freezer meal plan providers, direct selling</t>
  </si>
  <si>
    <t>424420  Frozen foods, packaged (except dairy products), merchant wholesalers</t>
  </si>
  <si>
    <t>424420  Prepared foods, frozen (except dairy products), merchant wholesalers</t>
  </si>
  <si>
    <t>Eastern Market</t>
  </si>
  <si>
    <t>NAICS CODES FOR INNOVATIVE FOOD VENTURES</t>
  </si>
  <si>
    <t>NAICS Code(s)</t>
  </si>
  <si>
    <t>Wisconsin Food Hub Cooperative</t>
  </si>
  <si>
    <t>Business provides a function that is not a city priority and duplicates functions of existing businesses</t>
  </si>
  <si>
    <t>LOCAL IMPACT OUTPUT MULTIPLIERS BY SUPPLY CHAIN SEGMENT FOR LOCAL FOODS</t>
  </si>
  <si>
    <t>Roadmap Risk Management Tool</t>
  </si>
  <si>
    <r>
      <t>Developed as a part of the</t>
    </r>
    <r>
      <rPr>
        <i/>
        <sz val="12"/>
        <color theme="1"/>
        <rFont val="Calibri"/>
        <family val="2"/>
        <scheme val="minor"/>
      </rPr>
      <t xml:space="preserve"> North American Food Sector: Roadmap for City Food Sector Innovation and Investment </t>
    </r>
    <r>
      <rPr>
        <sz val="12"/>
        <color theme="1"/>
        <rFont val="Calibri"/>
        <family val="2"/>
        <scheme val="minor"/>
      </rPr>
      <t>(2013) by the Wallace Center and Changing Tastes for the City and County of San Francisco</t>
    </r>
  </si>
  <si>
    <r>
      <t>Developed as a part of the</t>
    </r>
    <r>
      <rPr>
        <i/>
        <sz val="12"/>
        <color rgb="FF000000"/>
        <rFont val="Calibri"/>
        <family val="2"/>
        <scheme val="minor"/>
      </rPr>
      <t xml:space="preserve"> North American Food Sector: Roadmap for City Food Sector Innovation and Investment </t>
    </r>
    <r>
      <rPr>
        <sz val="12"/>
        <color rgb="FF000000"/>
        <rFont val="Calibri"/>
        <family val="2"/>
        <scheme val="minor"/>
      </rPr>
      <t>(2013) developed by the Wallace Center and Changing Tastes for the City and County of San Francisco</t>
    </r>
  </si>
  <si>
    <r>
      <t>Developed as a part of the</t>
    </r>
    <r>
      <rPr>
        <i/>
        <sz val="10"/>
        <color rgb="FF000000"/>
        <rFont val="Calibri"/>
        <family val="2"/>
      </rPr>
      <t xml:space="preserve"> North American Food Sector: Roadmap for City Food Sector Innovation and Investment </t>
    </r>
    <r>
      <rPr>
        <sz val="10"/>
        <color rgb="FF000000"/>
        <rFont val="Calibri"/>
        <family val="2"/>
      </rPr>
      <t>(2013) by the Wallace Center and Changing Tastes for the City and County of San Francisco</t>
    </r>
  </si>
  <si>
    <r>
      <t>Developed as a part of the</t>
    </r>
    <r>
      <rPr>
        <i/>
        <sz val="10"/>
        <color rgb="FF000000"/>
        <rFont val="Calibri"/>
        <family val="2"/>
        <scheme val="minor"/>
      </rPr>
      <t xml:space="preserve"> North American Food Sector: Roadmap for City Food Sector Innovation and Investment </t>
    </r>
    <r>
      <rPr>
        <sz val="10"/>
        <color rgb="FF000000"/>
        <rFont val="Calibri"/>
        <family val="2"/>
        <scheme val="minor"/>
      </rPr>
      <t>(2013) by the Wallace Center and Changing Tastes for the City and County of San Francisco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</si>
</sst>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[$$-409]* #,##0.00_);_([$$-409]* \(#,##0.00\);_([$$-409]* &quot;-&quot;??_);_(@_)"/>
    <numFmt numFmtId="165" formatCode="0.0%"/>
    <numFmt numFmtId="166" formatCode="0.0"/>
    <numFmt numFmtId="167" formatCode="#,##0.0_);\(#,##0.0\)"/>
  </numFmts>
  <fonts count="2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Wingdings"/>
      <charset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i/>
      <sz val="10"/>
      <color theme="1"/>
      <name val="Calibri"/>
      <family val="2"/>
    </font>
    <font>
      <i/>
      <sz val="10"/>
      <color theme="1"/>
      <name val="Calibri"/>
      <family val="2"/>
    </font>
    <font>
      <sz val="10"/>
      <color rgb="FF365F91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i/>
      <sz val="12"/>
      <color rgb="FF000000"/>
      <name val="Calibri"/>
      <family val="2"/>
      <scheme val="minor"/>
    </font>
    <font>
      <sz val="10"/>
      <color rgb="FF000000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8E4BC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99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80">
    <xf numFmtId="0" fontId="0" fillId="0" borderId="0" xfId="0"/>
    <xf numFmtId="0" fontId="3" fillId="0" borderId="0" xfId="0" applyFont="1"/>
    <xf numFmtId="0" fontId="0" fillId="2" borderId="0" xfId="0" applyFill="1"/>
    <xf numFmtId="0" fontId="3" fillId="2" borderId="0" xfId="0" applyFont="1" applyFill="1"/>
    <xf numFmtId="0" fontId="3" fillId="3" borderId="0" xfId="0" applyFont="1" applyFill="1"/>
    <xf numFmtId="0" fontId="0" fillId="3" borderId="0" xfId="0" applyFill="1"/>
    <xf numFmtId="0" fontId="3" fillId="4" borderId="0" xfId="0" applyFont="1" applyFill="1"/>
    <xf numFmtId="0" fontId="0" fillId="4" borderId="0" xfId="0" applyFill="1"/>
    <xf numFmtId="43" fontId="3" fillId="0" borderId="0" xfId="0" applyNumberFormat="1" applyFont="1"/>
    <xf numFmtId="0" fontId="6" fillId="0" borderId="0" xfId="0" applyFont="1"/>
    <xf numFmtId="0" fontId="11" fillId="0" borderId="0" xfId="0" applyFont="1"/>
    <xf numFmtId="0" fontId="0" fillId="5" borderId="0" xfId="0" applyFill="1"/>
    <xf numFmtId="0" fontId="3" fillId="7" borderId="0" xfId="0" applyFont="1" applyFill="1"/>
    <xf numFmtId="43" fontId="3" fillId="7" borderId="0" xfId="0" applyNumberFormat="1" applyFont="1" applyFill="1"/>
    <xf numFmtId="0" fontId="3" fillId="9" borderId="1" xfId="0" applyFont="1" applyFill="1" applyBorder="1"/>
    <xf numFmtId="0" fontId="0" fillId="9" borderId="2" xfId="0" applyFill="1" applyBorder="1"/>
    <xf numFmtId="0" fontId="0" fillId="9" borderId="3" xfId="0" applyFill="1" applyBorder="1"/>
    <xf numFmtId="0" fontId="0" fillId="9" borderId="4" xfId="0" applyFill="1" applyBorder="1"/>
    <xf numFmtId="0" fontId="0" fillId="9" borderId="0" xfId="0" applyFill="1" applyBorder="1"/>
    <xf numFmtId="0" fontId="0" fillId="9" borderId="5" xfId="0" applyFill="1" applyBorder="1"/>
    <xf numFmtId="16" fontId="0" fillId="9" borderId="5" xfId="0" applyNumberFormat="1" applyFill="1" applyBorder="1"/>
    <xf numFmtId="0" fontId="0" fillId="9" borderId="6" xfId="0" applyFill="1" applyBorder="1"/>
    <xf numFmtId="0" fontId="0" fillId="9" borderId="7" xfId="0" applyFill="1" applyBorder="1"/>
    <xf numFmtId="0" fontId="0" fillId="9" borderId="8" xfId="0" applyFill="1" applyBorder="1"/>
    <xf numFmtId="0" fontId="9" fillId="4" borderId="9" xfId="0" applyFont="1" applyFill="1" applyBorder="1"/>
    <xf numFmtId="0" fontId="0" fillId="4" borderId="10" xfId="0" applyFill="1" applyBorder="1"/>
    <xf numFmtId="0" fontId="0" fillId="4" borderId="11" xfId="0" applyFill="1" applyBorder="1"/>
    <xf numFmtId="0" fontId="3" fillId="4" borderId="12" xfId="0" applyFont="1" applyFill="1" applyBorder="1"/>
    <xf numFmtId="0" fontId="0" fillId="4" borderId="0" xfId="0" applyFill="1" applyBorder="1"/>
    <xf numFmtId="0" fontId="0" fillId="4" borderId="13" xfId="0" applyFill="1" applyBorder="1"/>
    <xf numFmtId="0" fontId="3" fillId="4" borderId="0" xfId="0" applyFont="1" applyFill="1" applyBorder="1"/>
    <xf numFmtId="164" fontId="0" fillId="4" borderId="12" xfId="0" applyNumberFormat="1" applyFill="1" applyBorder="1"/>
    <xf numFmtId="0" fontId="0" fillId="4" borderId="12" xfId="0" applyFill="1" applyBorder="1"/>
    <xf numFmtId="0" fontId="0" fillId="4" borderId="14" xfId="0" applyFill="1" applyBorder="1"/>
    <xf numFmtId="0" fontId="0" fillId="4" borderId="15" xfId="0" applyFill="1" applyBorder="1"/>
    <xf numFmtId="0" fontId="0" fillId="4" borderId="16" xfId="0" applyFill="1" applyBorder="1"/>
    <xf numFmtId="0" fontId="10" fillId="5" borderId="9" xfId="0" applyFont="1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12" xfId="0" applyFill="1" applyBorder="1"/>
    <xf numFmtId="0" fontId="0" fillId="5" borderId="0" xfId="0" applyFill="1" applyBorder="1"/>
    <xf numFmtId="0" fontId="0" fillId="5" borderId="13" xfId="0" applyFill="1" applyBorder="1"/>
    <xf numFmtId="0" fontId="3" fillId="5" borderId="12" xfId="0" applyFont="1" applyFill="1" applyBorder="1"/>
    <xf numFmtId="0" fontId="3" fillId="5" borderId="0" xfId="0" applyFont="1" applyFill="1" applyBorder="1"/>
    <xf numFmtId="164" fontId="0" fillId="5" borderId="12" xfId="0" applyNumberFormat="1" applyFill="1" applyBorder="1"/>
    <xf numFmtId="0" fontId="0" fillId="5" borderId="0" xfId="0" applyFont="1" applyFill="1" applyBorder="1"/>
    <xf numFmtId="0" fontId="0" fillId="5" borderId="14" xfId="0" applyFill="1" applyBorder="1"/>
    <xf numFmtId="0" fontId="0" fillId="5" borderId="15" xfId="0" applyFill="1" applyBorder="1"/>
    <xf numFmtId="0" fontId="0" fillId="5" borderId="16" xfId="0" applyFill="1" applyBorder="1"/>
    <xf numFmtId="0" fontId="10" fillId="2" borderId="9" xfId="0" applyFont="1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0" xfId="0" applyFill="1" applyBorder="1"/>
    <xf numFmtId="0" fontId="0" fillId="2" borderId="13" xfId="0" applyFill="1" applyBorder="1"/>
    <xf numFmtId="164" fontId="0" fillId="2" borderId="12" xfId="0" applyNumberFormat="1" applyFill="1" applyBorder="1"/>
    <xf numFmtId="0" fontId="7" fillId="2" borderId="0" xfId="0" applyFont="1" applyFill="1" applyBorder="1"/>
    <xf numFmtId="9" fontId="0" fillId="2" borderId="0" xfId="2" applyFont="1" applyFill="1" applyBorder="1"/>
    <xf numFmtId="9" fontId="14" fillId="8" borderId="0" xfId="0" applyNumberFormat="1" applyFont="1" applyFill="1" applyBorder="1"/>
    <xf numFmtId="0" fontId="14" fillId="8" borderId="0" xfId="0" applyFont="1" applyFill="1" applyBorder="1"/>
    <xf numFmtId="43" fontId="0" fillId="2" borderId="12" xfId="1" applyFont="1" applyFill="1" applyBorder="1"/>
    <xf numFmtId="9" fontId="0" fillId="2" borderId="12" xfId="2" applyFont="1" applyFill="1" applyBorder="1"/>
    <xf numFmtId="9" fontId="0" fillId="2" borderId="14" xfId="2" applyFont="1" applyFill="1" applyBorder="1"/>
    <xf numFmtId="0" fontId="0" fillId="2" borderId="15" xfId="0" applyFill="1" applyBorder="1"/>
    <xf numFmtId="9" fontId="3" fillId="2" borderId="15" xfId="2" applyFont="1" applyFill="1" applyBorder="1"/>
    <xf numFmtId="0" fontId="3" fillId="2" borderId="15" xfId="0" applyFont="1" applyFill="1" applyBorder="1"/>
    <xf numFmtId="0" fontId="0" fillId="2" borderId="16" xfId="0" applyFill="1" applyBorder="1"/>
    <xf numFmtId="0" fontId="10" fillId="6" borderId="9" xfId="0" applyFont="1" applyFill="1" applyBorder="1"/>
    <xf numFmtId="0" fontId="0" fillId="6" borderId="10" xfId="0" applyFill="1" applyBorder="1"/>
    <xf numFmtId="0" fontId="0" fillId="6" borderId="11" xfId="0" applyFill="1" applyBorder="1"/>
    <xf numFmtId="0" fontId="0" fillId="6" borderId="12" xfId="0" applyFill="1" applyBorder="1"/>
    <xf numFmtId="0" fontId="0" fillId="6" borderId="0" xfId="0" applyFill="1" applyBorder="1"/>
    <xf numFmtId="0" fontId="0" fillId="6" borderId="13" xfId="0" applyFill="1" applyBorder="1"/>
    <xf numFmtId="0" fontId="3" fillId="6" borderId="12" xfId="0" applyFont="1" applyFill="1" applyBorder="1"/>
    <xf numFmtId="0" fontId="12" fillId="6" borderId="0" xfId="0" applyFont="1" applyFill="1" applyBorder="1"/>
    <xf numFmtId="9" fontId="13" fillId="6" borderId="0" xfId="2" applyFont="1" applyFill="1" applyBorder="1"/>
    <xf numFmtId="0" fontId="8" fillId="6" borderId="12" xfId="0" applyFont="1" applyFill="1" applyBorder="1"/>
    <xf numFmtId="0" fontId="3" fillId="6" borderId="0" xfId="0" applyFont="1" applyFill="1" applyBorder="1"/>
    <xf numFmtId="164" fontId="3" fillId="6" borderId="0" xfId="0" applyNumberFormat="1" applyFont="1" applyFill="1" applyBorder="1"/>
    <xf numFmtId="0" fontId="0" fillId="6" borderId="14" xfId="0" applyFill="1" applyBorder="1"/>
    <xf numFmtId="0" fontId="0" fillId="6" borderId="15" xfId="0" applyFill="1" applyBorder="1"/>
    <xf numFmtId="0" fontId="0" fillId="6" borderId="16" xfId="0" applyFill="1" applyBorder="1"/>
    <xf numFmtId="0" fontId="10" fillId="3" borderId="9" xfId="0" applyFont="1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0" xfId="0" applyFill="1" applyBorder="1"/>
    <xf numFmtId="0" fontId="0" fillId="3" borderId="13" xfId="0" applyFill="1" applyBorder="1"/>
    <xf numFmtId="0" fontId="6" fillId="3" borderId="0" xfId="0" applyFont="1" applyFill="1" applyBorder="1"/>
    <xf numFmtId="0" fontId="6" fillId="3" borderId="12" xfId="0" applyFont="1" applyFill="1" applyBorder="1"/>
    <xf numFmtId="0" fontId="7" fillId="3" borderId="0" xfId="0" applyFont="1" applyFill="1" applyBorder="1"/>
    <xf numFmtId="0" fontId="6" fillId="3" borderId="13" xfId="0" applyFont="1" applyFill="1" applyBorder="1"/>
    <xf numFmtId="43" fontId="0" fillId="3" borderId="0" xfId="1" applyFont="1" applyFill="1" applyBorder="1"/>
    <xf numFmtId="43" fontId="0" fillId="3" borderId="0" xfId="0" applyNumberFormat="1" applyFill="1" applyBorder="1"/>
    <xf numFmtId="0" fontId="3" fillId="3" borderId="12" xfId="0" applyFont="1" applyFill="1" applyBorder="1"/>
    <xf numFmtId="0" fontId="3" fillId="3" borderId="0" xfId="0" applyFont="1" applyFill="1" applyBorder="1"/>
    <xf numFmtId="43" fontId="3" fillId="3" borderId="0" xfId="0" applyNumberFormat="1" applyFont="1" applyFill="1" applyBorder="1"/>
    <xf numFmtId="0" fontId="3" fillId="3" borderId="13" xfId="0" applyFont="1" applyFill="1" applyBorder="1"/>
    <xf numFmtId="0" fontId="3" fillId="3" borderId="14" xfId="0" applyFont="1" applyFill="1" applyBorder="1"/>
    <xf numFmtId="0" fontId="3" fillId="3" borderId="15" xfId="0" applyFont="1" applyFill="1" applyBorder="1"/>
    <xf numFmtId="43" fontId="3" fillId="3" borderId="15" xfId="0" applyNumberFormat="1" applyFont="1" applyFill="1" applyBorder="1"/>
    <xf numFmtId="0" fontId="3" fillId="3" borderId="16" xfId="0" applyFont="1" applyFill="1" applyBorder="1"/>
    <xf numFmtId="0" fontId="7" fillId="4" borderId="14" xfId="0" applyFont="1" applyFill="1" applyBorder="1"/>
    <xf numFmtId="9" fontId="3" fillId="4" borderId="12" xfId="2" applyFont="1" applyFill="1" applyBorder="1"/>
    <xf numFmtId="0" fontId="7" fillId="6" borderId="0" xfId="0" applyFont="1" applyFill="1" applyBorder="1"/>
    <xf numFmtId="0" fontId="0" fillId="2" borderId="12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0" fillId="2" borderId="13" xfId="0" applyFill="1" applyBorder="1" applyAlignment="1">
      <alignment vertical="top"/>
    </xf>
    <xf numFmtId="0" fontId="0" fillId="0" borderId="0" xfId="0" applyAlignment="1">
      <alignment vertical="top"/>
    </xf>
    <xf numFmtId="0" fontId="7" fillId="4" borderId="12" xfId="0" applyFont="1" applyFill="1" applyBorder="1"/>
    <xf numFmtId="0" fontId="0" fillId="3" borderId="12" xfId="0" applyFont="1" applyFill="1" applyBorder="1"/>
    <xf numFmtId="0" fontId="0" fillId="5" borderId="12" xfId="0" applyFont="1" applyFill="1" applyBorder="1"/>
    <xf numFmtId="0" fontId="6" fillId="5" borderId="0" xfId="0" applyFont="1" applyFill="1" applyBorder="1"/>
    <xf numFmtId="0" fontId="6" fillId="5" borderId="13" xfId="0" applyFont="1" applyFill="1" applyBorder="1"/>
    <xf numFmtId="43" fontId="0" fillId="5" borderId="0" xfId="0" applyNumberFormat="1" applyFill="1" applyBorder="1"/>
    <xf numFmtId="0" fontId="3" fillId="5" borderId="14" xfId="0" applyFont="1" applyFill="1" applyBorder="1"/>
    <xf numFmtId="0" fontId="3" fillId="5" borderId="15" xfId="0" applyFont="1" applyFill="1" applyBorder="1"/>
    <xf numFmtId="43" fontId="3" fillId="5" borderId="15" xfId="0" applyNumberFormat="1" applyFont="1" applyFill="1" applyBorder="1"/>
    <xf numFmtId="0" fontId="3" fillId="5" borderId="16" xfId="0" applyFont="1" applyFill="1" applyBorder="1"/>
    <xf numFmtId="43" fontId="7" fillId="3" borderId="0" xfId="0" applyNumberFormat="1" applyFont="1" applyFill="1" applyBorder="1"/>
    <xf numFmtId="0" fontId="7" fillId="3" borderId="0" xfId="0" applyFont="1" applyFill="1" applyBorder="1" applyAlignment="1">
      <alignment horizontal="right"/>
    </xf>
    <xf numFmtId="9" fontId="0" fillId="5" borderId="0" xfId="2" applyFont="1" applyFill="1" applyBorder="1"/>
    <xf numFmtId="9" fontId="0" fillId="5" borderId="0" xfId="2" applyFont="1" applyFill="1"/>
    <xf numFmtId="0" fontId="7" fillId="5" borderId="12" xfId="0" applyFont="1" applyFill="1" applyBorder="1"/>
    <xf numFmtId="0" fontId="0" fillId="5" borderId="0" xfId="0" applyFill="1" applyBorder="1" applyAlignment="1">
      <alignment horizontal="right"/>
    </xf>
    <xf numFmtId="164" fontId="0" fillId="5" borderId="0" xfId="0" applyNumberFormat="1" applyFill="1" applyBorder="1" applyAlignment="1">
      <alignment horizontal="right"/>
    </xf>
    <xf numFmtId="164" fontId="0" fillId="5" borderId="0" xfId="0" applyNumberFormat="1" applyFill="1" applyAlignment="1">
      <alignment horizontal="right"/>
    </xf>
    <xf numFmtId="9" fontId="0" fillId="5" borderId="0" xfId="2" applyFont="1" applyFill="1" applyBorder="1" applyAlignment="1">
      <alignment horizontal="right"/>
    </xf>
    <xf numFmtId="9" fontId="0" fillId="5" borderId="0" xfId="2" applyFont="1" applyFill="1" applyAlignment="1">
      <alignment horizontal="right"/>
    </xf>
    <xf numFmtId="9" fontId="1" fillId="5" borderId="0" xfId="2" applyFont="1" applyFill="1" applyBorder="1" applyAlignment="1">
      <alignment horizontal="right"/>
    </xf>
    <xf numFmtId="164" fontId="0" fillId="5" borderId="0" xfId="1" applyNumberFormat="1" applyFont="1" applyFill="1" applyBorder="1" applyAlignment="1">
      <alignment horizontal="right"/>
    </xf>
    <xf numFmtId="0" fontId="0" fillId="5" borderId="0" xfId="0" applyFont="1" applyFill="1" applyBorder="1" applyAlignment="1">
      <alignment horizontal="right"/>
    </xf>
    <xf numFmtId="164" fontId="0" fillId="0" borderId="0" xfId="0" applyNumberFormat="1"/>
    <xf numFmtId="9" fontId="0" fillId="5" borderId="0" xfId="0" applyNumberFormat="1" applyFont="1" applyFill="1" applyBorder="1"/>
    <xf numFmtId="0" fontId="0" fillId="10" borderId="0" xfId="0" applyFill="1" applyBorder="1" applyAlignment="1">
      <alignment horizontal="right"/>
    </xf>
    <xf numFmtId="0" fontId="0" fillId="10" borderId="0" xfId="0" applyFill="1" applyAlignment="1">
      <alignment horizontal="right"/>
    </xf>
    <xf numFmtId="0" fontId="0" fillId="10" borderId="0" xfId="0" applyFont="1" applyFill="1" applyBorder="1" applyAlignment="1">
      <alignment horizontal="right"/>
    </xf>
    <xf numFmtId="0" fontId="10" fillId="1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10" borderId="12" xfId="0" applyFill="1" applyBorder="1" applyAlignment="1">
      <alignment horizontal="right"/>
    </xf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horizontal="left"/>
    </xf>
    <xf numFmtId="0" fontId="16" fillId="11" borderId="0" xfId="0" applyFont="1" applyFill="1"/>
    <xf numFmtId="0" fontId="17" fillId="11" borderId="0" xfId="0" applyFont="1" applyFill="1"/>
    <xf numFmtId="0" fontId="17" fillId="11" borderId="0" xfId="0" applyFont="1" applyFill="1" applyAlignment="1">
      <alignment horizontal="left"/>
    </xf>
    <xf numFmtId="0" fontId="18" fillId="11" borderId="0" xfId="0" applyFont="1" applyFill="1"/>
    <xf numFmtId="0" fontId="16" fillId="11" borderId="0" xfId="0" applyFont="1" applyFill="1" applyAlignment="1">
      <alignment horizontal="left"/>
    </xf>
    <xf numFmtId="0" fontId="16" fillId="5" borderId="0" xfId="0" applyFont="1" applyFill="1"/>
    <xf numFmtId="0" fontId="17" fillId="5" borderId="0" xfId="0" applyFont="1" applyFill="1"/>
    <xf numFmtId="0" fontId="17" fillId="5" borderId="0" xfId="0" applyFont="1" applyFill="1" applyAlignment="1">
      <alignment horizontal="left"/>
    </xf>
    <xf numFmtId="0" fontId="18" fillId="5" borderId="0" xfId="0" applyFont="1" applyFill="1"/>
    <xf numFmtId="0" fontId="16" fillId="5" borderId="0" xfId="0" applyFont="1" applyFill="1" applyAlignment="1">
      <alignment horizontal="left"/>
    </xf>
    <xf numFmtId="0" fontId="16" fillId="3" borderId="0" xfId="0" applyFont="1" applyFill="1"/>
    <xf numFmtId="0" fontId="17" fillId="3" borderId="0" xfId="0" applyFont="1" applyFill="1"/>
    <xf numFmtId="0" fontId="17" fillId="3" borderId="0" xfId="0" applyFont="1" applyFill="1" applyAlignment="1">
      <alignment horizontal="left"/>
    </xf>
    <xf numFmtId="0" fontId="18" fillId="3" borderId="0" xfId="0" applyFont="1" applyFill="1"/>
    <xf numFmtId="0" fontId="16" fillId="3" borderId="0" xfId="0" applyFont="1" applyFill="1" applyAlignment="1">
      <alignment horizontal="left"/>
    </xf>
    <xf numFmtId="0" fontId="16" fillId="2" borderId="0" xfId="0" applyFont="1" applyFill="1"/>
    <xf numFmtId="0" fontId="17" fillId="2" borderId="0" xfId="0" applyFont="1" applyFill="1"/>
    <xf numFmtId="0" fontId="17" fillId="2" borderId="0" xfId="0" applyFont="1" applyFill="1" applyAlignment="1">
      <alignment horizontal="left"/>
    </xf>
    <xf numFmtId="0" fontId="18" fillId="2" borderId="0" xfId="0" applyFont="1" applyFill="1"/>
    <xf numFmtId="0" fontId="16" fillId="2" borderId="0" xfId="0" applyFont="1" applyFill="1" applyAlignment="1">
      <alignment horizontal="left"/>
    </xf>
    <xf numFmtId="165" fontId="0" fillId="4" borderId="0" xfId="2" applyNumberFormat="1" applyFont="1" applyFill="1" applyBorder="1"/>
    <xf numFmtId="0" fontId="19" fillId="0" borderId="0" xfId="0" applyFont="1"/>
    <xf numFmtId="0" fontId="21" fillId="0" borderId="0" xfId="0" applyFont="1"/>
    <xf numFmtId="0" fontId="17" fillId="6" borderId="0" xfId="0" applyFont="1" applyFill="1"/>
    <xf numFmtId="0" fontId="19" fillId="6" borderId="0" xfId="0" applyFont="1" applyFill="1"/>
    <xf numFmtId="0" fontId="20" fillId="6" borderId="0" xfId="0" applyFont="1" applyFill="1" applyAlignment="1">
      <alignment horizontal="left" vertical="center" indent="13"/>
    </xf>
    <xf numFmtId="0" fontId="17" fillId="12" borderId="0" xfId="0" applyFont="1" applyFill="1"/>
    <xf numFmtId="0" fontId="21" fillId="3" borderId="0" xfId="0" applyFont="1" applyFill="1"/>
    <xf numFmtId="0" fontId="19" fillId="3" borderId="0" xfId="0" applyFont="1" applyFill="1"/>
    <xf numFmtId="0" fontId="21" fillId="13" borderId="0" xfId="0" applyFont="1" applyFill="1"/>
    <xf numFmtId="0" fontId="22" fillId="13" borderId="0" xfId="0" applyFont="1" applyFill="1"/>
    <xf numFmtId="166" fontId="0" fillId="3" borderId="0" xfId="0" applyNumberFormat="1" applyFill="1" applyBorder="1"/>
    <xf numFmtId="167" fontId="0" fillId="3" borderId="0" xfId="1" applyNumberFormat="1" applyFont="1" applyFill="1" applyBorder="1"/>
    <xf numFmtId="0" fontId="14" fillId="0" borderId="0" xfId="0" applyFont="1"/>
    <xf numFmtId="0" fontId="24" fillId="0" borderId="0" xfId="0" applyFont="1"/>
    <xf numFmtId="0" fontId="26" fillId="0" borderId="0" xfId="0" applyFont="1"/>
  </cellXfs>
  <cellStyles count="199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Normal" xfId="0" builtinId="0"/>
    <cellStyle name="Percent" xfId="2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2"/>
  <sheetViews>
    <sheetView workbookViewId="0">
      <selection activeCell="A16" sqref="A16"/>
    </sheetView>
  </sheetViews>
  <sheetFormatPr defaultColWidth="11" defaultRowHeight="15.75" x14ac:dyDescent="0.25"/>
  <cols>
    <col min="1" max="1" width="14.125" bestFit="1" customWidth="1"/>
    <col min="2" max="2" width="17.5" customWidth="1"/>
    <col min="4" max="4" width="11.5" bestFit="1" customWidth="1"/>
    <col min="5" max="5" width="15.5" customWidth="1"/>
    <col min="10" max="10" width="14" customWidth="1"/>
    <col min="11" max="11" width="15" customWidth="1"/>
    <col min="17" max="17" width="11.5" bestFit="1" customWidth="1"/>
  </cols>
  <sheetData>
    <row r="1" spans="1:19" ht="26.25" x14ac:dyDescent="0.4">
      <c r="A1" s="10" t="s">
        <v>69</v>
      </c>
    </row>
    <row r="2" spans="1:19" x14ac:dyDescent="0.25">
      <c r="A2" t="s">
        <v>271</v>
      </c>
    </row>
    <row r="3" spans="1:19" ht="16.5" thickBot="1" x14ac:dyDescent="0.3"/>
    <row r="4" spans="1:19" ht="18.75" x14ac:dyDescent="0.3">
      <c r="A4" s="24" t="s">
        <v>38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6"/>
    </row>
    <row r="5" spans="1:19" x14ac:dyDescent="0.25">
      <c r="A5" s="27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9"/>
    </row>
    <row r="6" spans="1:19" x14ac:dyDescent="0.25">
      <c r="A6" s="27" t="s">
        <v>12</v>
      </c>
      <c r="B6" s="28"/>
      <c r="C6" s="28"/>
      <c r="D6" s="28"/>
      <c r="E6" s="28"/>
      <c r="F6" s="30" t="s">
        <v>3</v>
      </c>
      <c r="G6" s="28"/>
      <c r="H6" s="28"/>
      <c r="I6" s="28"/>
      <c r="J6" s="28"/>
      <c r="K6" s="30" t="s">
        <v>13</v>
      </c>
      <c r="L6" s="28"/>
      <c r="M6" s="28"/>
      <c r="N6" s="28"/>
      <c r="O6" s="28"/>
      <c r="P6" s="30" t="s">
        <v>6</v>
      </c>
      <c r="Q6" s="28"/>
      <c r="R6" s="28"/>
      <c r="S6" s="29"/>
    </row>
    <row r="7" spans="1:19" x14ac:dyDescent="0.25">
      <c r="A7" s="31">
        <v>3000000</v>
      </c>
      <c r="B7" s="28" t="s">
        <v>2</v>
      </c>
      <c r="C7" s="28"/>
      <c r="D7" s="28"/>
      <c r="E7" s="28"/>
      <c r="F7" s="28" t="s">
        <v>15</v>
      </c>
      <c r="G7" s="28" t="s">
        <v>17</v>
      </c>
      <c r="H7" s="28"/>
      <c r="I7" s="28"/>
      <c r="J7" s="28"/>
      <c r="K7" s="28" t="s">
        <v>195</v>
      </c>
      <c r="L7" s="28" t="s">
        <v>14</v>
      </c>
      <c r="M7" s="28"/>
      <c r="N7" s="28"/>
      <c r="O7" s="28"/>
      <c r="P7" s="28" t="s">
        <v>15</v>
      </c>
      <c r="Q7" s="28" t="s">
        <v>7</v>
      </c>
      <c r="R7" s="28"/>
      <c r="S7" s="29"/>
    </row>
    <row r="8" spans="1:19" x14ac:dyDescent="0.25">
      <c r="A8" s="32">
        <v>30</v>
      </c>
      <c r="B8" s="28" t="s">
        <v>60</v>
      </c>
      <c r="C8" s="28"/>
      <c r="D8" s="28"/>
      <c r="E8" s="28"/>
      <c r="F8" s="28" t="s">
        <v>16</v>
      </c>
      <c r="G8" s="28" t="s">
        <v>4</v>
      </c>
      <c r="H8" s="28"/>
      <c r="I8" s="28"/>
      <c r="J8" s="28"/>
      <c r="K8" s="28">
        <v>111419</v>
      </c>
      <c r="L8" s="28" t="s">
        <v>61</v>
      </c>
      <c r="M8" s="28"/>
      <c r="N8" s="28"/>
      <c r="O8" s="28"/>
      <c r="P8" s="28" t="s">
        <v>15</v>
      </c>
      <c r="Q8" s="28" t="s">
        <v>8</v>
      </c>
      <c r="R8" s="28"/>
      <c r="S8" s="29"/>
    </row>
    <row r="9" spans="1:19" x14ac:dyDescent="0.25">
      <c r="A9" s="31">
        <v>856800</v>
      </c>
      <c r="B9" s="28" t="s">
        <v>59</v>
      </c>
      <c r="C9" s="28"/>
      <c r="D9" s="28"/>
      <c r="E9" s="28"/>
      <c r="F9" s="28" t="s">
        <v>16</v>
      </c>
      <c r="G9" s="28" t="s">
        <v>5</v>
      </c>
      <c r="H9" s="28"/>
      <c r="I9" s="28"/>
      <c r="J9" s="28"/>
      <c r="K9" s="28"/>
      <c r="L9" s="28"/>
      <c r="M9" s="28"/>
      <c r="N9" s="28"/>
      <c r="O9" s="28"/>
      <c r="P9" s="164">
        <v>0.03</v>
      </c>
      <c r="Q9" s="28" t="s">
        <v>45</v>
      </c>
      <c r="R9" s="28"/>
      <c r="S9" s="29"/>
    </row>
    <row r="10" spans="1:19" ht="16.5" thickBot="1" x14ac:dyDescent="0.3">
      <c r="A10" s="33"/>
      <c r="B10" s="34"/>
      <c r="C10" s="34"/>
      <c r="D10" s="34"/>
      <c r="E10" s="34"/>
      <c r="F10" s="34">
        <v>1</v>
      </c>
      <c r="G10" s="34" t="s">
        <v>43</v>
      </c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5"/>
    </row>
    <row r="11" spans="1:19" ht="16.5" thickBot="1" x14ac:dyDescent="0.3"/>
    <row r="12" spans="1:19" ht="21" x14ac:dyDescent="0.35">
      <c r="A12" s="36" t="s">
        <v>39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8"/>
    </row>
    <row r="13" spans="1:19" x14ac:dyDescent="0.25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1"/>
    </row>
    <row r="14" spans="1:19" x14ac:dyDescent="0.25">
      <c r="A14" s="42" t="s">
        <v>90</v>
      </c>
      <c r="B14" s="40"/>
      <c r="C14" s="40"/>
      <c r="D14" s="40"/>
      <c r="E14" s="40"/>
      <c r="F14" s="43" t="s">
        <v>9</v>
      </c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1"/>
    </row>
    <row r="15" spans="1:19" x14ac:dyDescent="0.25">
      <c r="A15" s="44">
        <v>3000000</v>
      </c>
      <c r="B15" s="40" t="s">
        <v>0</v>
      </c>
      <c r="C15" s="40"/>
      <c r="D15" s="40"/>
      <c r="E15" s="40"/>
      <c r="F15" s="40" t="s">
        <v>15</v>
      </c>
      <c r="G15" s="45" t="s">
        <v>10</v>
      </c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1"/>
    </row>
    <row r="16" spans="1:19" x14ac:dyDescent="0.25">
      <c r="A16" s="44">
        <v>10000</v>
      </c>
      <c r="B16" s="40" t="s">
        <v>1</v>
      </c>
      <c r="C16" s="40"/>
      <c r="D16" s="40"/>
      <c r="E16" s="40"/>
      <c r="F16" s="40" t="s">
        <v>16</v>
      </c>
      <c r="G16" s="40" t="s">
        <v>26</v>
      </c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1"/>
    </row>
    <row r="17" spans="1:19" x14ac:dyDescent="0.25">
      <c r="A17" s="39"/>
      <c r="B17" s="40"/>
      <c r="C17" s="40"/>
      <c r="D17" s="40"/>
      <c r="E17" s="40"/>
      <c r="F17" s="40" t="s">
        <v>16</v>
      </c>
      <c r="G17" s="40" t="s">
        <v>11</v>
      </c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1"/>
    </row>
    <row r="18" spans="1:19" x14ac:dyDescent="0.25">
      <c r="A18" s="39"/>
      <c r="B18" s="40"/>
      <c r="C18" s="40"/>
      <c r="D18" s="40"/>
      <c r="E18" s="40"/>
      <c r="F18" s="40" t="s">
        <v>16</v>
      </c>
      <c r="G18" s="40" t="s">
        <v>268</v>
      </c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1"/>
    </row>
    <row r="19" spans="1:19" ht="16.5" thickBot="1" x14ac:dyDescent="0.3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8"/>
    </row>
    <row r="20" spans="1:19" ht="16.5" thickBot="1" x14ac:dyDescent="0.3"/>
    <row r="21" spans="1:19" ht="21" x14ac:dyDescent="0.35">
      <c r="A21" s="49" t="s">
        <v>56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1"/>
    </row>
    <row r="22" spans="1:19" s="109" customFormat="1" ht="27" customHeight="1" x14ac:dyDescent="0.25">
      <c r="A22" s="104"/>
      <c r="B22" s="105"/>
      <c r="C22" s="105"/>
      <c r="D22" s="105"/>
      <c r="E22" s="105"/>
      <c r="F22" s="105"/>
      <c r="G22" s="105"/>
      <c r="H22" s="105"/>
      <c r="I22" s="106" t="s">
        <v>57</v>
      </c>
      <c r="J22" s="105"/>
      <c r="K22" s="107" t="s">
        <v>73</v>
      </c>
      <c r="L22" s="105"/>
      <c r="M22" s="105"/>
      <c r="N22" s="105"/>
      <c r="O22" s="105"/>
      <c r="P22" s="105"/>
      <c r="Q22" s="105"/>
      <c r="R22" s="105"/>
      <c r="S22" s="108"/>
    </row>
    <row r="23" spans="1:19" x14ac:dyDescent="0.25">
      <c r="A23" s="54">
        <f>11490*2</f>
        <v>22980</v>
      </c>
      <c r="B23" s="52" t="s">
        <v>44</v>
      </c>
      <c r="C23" s="52"/>
      <c r="D23" s="55" t="s">
        <v>62</v>
      </c>
      <c r="E23" s="52"/>
      <c r="F23" s="52"/>
      <c r="G23" s="52"/>
      <c r="H23" s="52"/>
      <c r="I23" s="56">
        <v>0.6</v>
      </c>
      <c r="J23" s="52" t="s">
        <v>19</v>
      </c>
      <c r="K23" s="52"/>
      <c r="L23" s="52"/>
      <c r="M23" s="52"/>
      <c r="N23" s="56">
        <v>0.1</v>
      </c>
      <c r="O23" s="57">
        <v>0.1</v>
      </c>
      <c r="P23" s="58" t="s">
        <v>54</v>
      </c>
      <c r="Q23" s="52"/>
      <c r="R23" s="52"/>
      <c r="S23" s="53"/>
    </row>
    <row r="24" spans="1:19" x14ac:dyDescent="0.25">
      <c r="A24" s="54">
        <v>100000</v>
      </c>
      <c r="B24" s="52" t="s">
        <v>50</v>
      </c>
      <c r="C24" s="52"/>
      <c r="D24" s="52"/>
      <c r="E24" s="52"/>
      <c r="F24" s="52"/>
      <c r="G24" s="52"/>
      <c r="H24" s="52"/>
      <c r="I24" s="56">
        <v>0.2</v>
      </c>
      <c r="J24" s="52" t="s">
        <v>18</v>
      </c>
      <c r="K24" s="52"/>
      <c r="L24" s="52"/>
      <c r="M24" s="52"/>
      <c r="N24" s="56">
        <v>0.1</v>
      </c>
      <c r="O24" s="57">
        <v>0.1</v>
      </c>
      <c r="P24" s="58" t="s">
        <v>55</v>
      </c>
      <c r="Q24" s="52"/>
      <c r="R24" s="52"/>
      <c r="S24" s="53"/>
    </row>
    <row r="25" spans="1:19" x14ac:dyDescent="0.25">
      <c r="A25" s="54">
        <v>100000</v>
      </c>
      <c r="B25" s="52" t="s">
        <v>51</v>
      </c>
      <c r="C25" s="52"/>
      <c r="D25" s="52"/>
      <c r="E25" s="52"/>
      <c r="F25" s="52"/>
      <c r="G25" s="52"/>
      <c r="H25" s="52"/>
      <c r="I25" s="56">
        <v>0</v>
      </c>
      <c r="J25" s="52" t="s">
        <v>27</v>
      </c>
      <c r="K25" s="52"/>
      <c r="L25" s="52"/>
      <c r="M25" s="52"/>
      <c r="N25" s="52"/>
      <c r="O25" s="52"/>
      <c r="P25" s="52"/>
      <c r="Q25" s="52"/>
      <c r="R25" s="52"/>
      <c r="S25" s="53"/>
    </row>
    <row r="26" spans="1:19" x14ac:dyDescent="0.25">
      <c r="A26" s="59">
        <v>20</v>
      </c>
      <c r="B26" s="52" t="s">
        <v>52</v>
      </c>
      <c r="C26" s="52"/>
      <c r="D26" s="52"/>
      <c r="E26" s="52"/>
      <c r="F26" s="52"/>
      <c r="G26" s="52"/>
      <c r="H26" s="52"/>
      <c r="I26" s="56">
        <v>0.1</v>
      </c>
      <c r="J26" s="52" t="s">
        <v>25</v>
      </c>
      <c r="K26" s="52"/>
      <c r="L26" s="52"/>
      <c r="M26" s="52"/>
      <c r="N26" s="52"/>
      <c r="O26" s="52"/>
      <c r="P26" s="52"/>
      <c r="Q26" s="52"/>
      <c r="R26" s="52"/>
      <c r="S26" s="53"/>
    </row>
    <row r="27" spans="1:19" x14ac:dyDescent="0.25">
      <c r="A27" s="60">
        <v>0.02</v>
      </c>
      <c r="B27" s="52" t="s">
        <v>53</v>
      </c>
      <c r="C27" s="52"/>
      <c r="D27" s="52"/>
      <c r="E27" s="52"/>
      <c r="F27" s="52"/>
      <c r="G27" s="52"/>
      <c r="H27" s="52"/>
      <c r="I27" s="56">
        <v>0</v>
      </c>
      <c r="J27" s="52" t="s">
        <v>20</v>
      </c>
      <c r="K27" s="52"/>
      <c r="L27" s="52"/>
      <c r="M27" s="52"/>
      <c r="N27" s="52"/>
      <c r="O27" s="52"/>
      <c r="P27" s="52"/>
      <c r="Q27" s="52"/>
      <c r="R27" s="52"/>
      <c r="S27" s="53"/>
    </row>
    <row r="28" spans="1:19" x14ac:dyDescent="0.25">
      <c r="A28" s="60"/>
      <c r="B28" s="52"/>
      <c r="C28" s="52"/>
      <c r="D28" s="52"/>
      <c r="E28" s="52"/>
      <c r="F28" s="52"/>
      <c r="G28" s="52"/>
      <c r="H28" s="52"/>
      <c r="I28" s="56">
        <v>0</v>
      </c>
      <c r="J28" s="52" t="s">
        <v>21</v>
      </c>
      <c r="K28" s="52"/>
      <c r="L28" s="52"/>
      <c r="M28" s="52"/>
      <c r="N28" s="52"/>
      <c r="O28" s="52"/>
      <c r="P28" s="52"/>
      <c r="Q28" s="52"/>
      <c r="R28" s="52"/>
      <c r="S28" s="53"/>
    </row>
    <row r="29" spans="1:19" x14ac:dyDescent="0.25">
      <c r="A29" s="60"/>
      <c r="B29" s="52"/>
      <c r="C29" s="52"/>
      <c r="D29" s="52"/>
      <c r="E29" s="52"/>
      <c r="F29" s="52"/>
      <c r="G29" s="52"/>
      <c r="H29" s="52"/>
      <c r="I29" s="56">
        <v>0.1</v>
      </c>
      <c r="J29" s="52" t="s">
        <v>22</v>
      </c>
      <c r="K29" s="52"/>
      <c r="L29" s="52"/>
      <c r="M29" s="52"/>
      <c r="N29" s="52"/>
      <c r="O29" s="52"/>
      <c r="P29" s="52"/>
      <c r="Q29" s="52"/>
      <c r="R29" s="52"/>
      <c r="S29" s="53"/>
    </row>
    <row r="30" spans="1:19" ht="16.5" thickBot="1" x14ac:dyDescent="0.3">
      <c r="A30" s="61"/>
      <c r="B30" s="62"/>
      <c r="C30" s="62"/>
      <c r="D30" s="62"/>
      <c r="E30" s="62"/>
      <c r="F30" s="62"/>
      <c r="G30" s="62"/>
      <c r="H30" s="62"/>
      <c r="I30" s="63">
        <f>SUM(I23:I29)</f>
        <v>1</v>
      </c>
      <c r="J30" s="64" t="s">
        <v>58</v>
      </c>
      <c r="K30" s="62"/>
      <c r="L30" s="62"/>
      <c r="M30" s="62"/>
      <c r="N30" s="62"/>
      <c r="O30" s="62"/>
      <c r="P30" s="62"/>
      <c r="Q30" s="62"/>
      <c r="R30" s="62"/>
      <c r="S30" s="65"/>
    </row>
    <row r="31" spans="1:19" ht="16.5" thickBot="1" x14ac:dyDescent="0.3"/>
    <row r="32" spans="1:19" ht="21" x14ac:dyDescent="0.35">
      <c r="A32" s="66" t="s">
        <v>40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8"/>
    </row>
    <row r="33" spans="1:16" x14ac:dyDescent="0.25">
      <c r="A33" s="69"/>
      <c r="B33" s="70"/>
      <c r="C33" s="70"/>
      <c r="D33" s="70"/>
      <c r="E33" s="70"/>
      <c r="F33" s="70"/>
      <c r="G33" s="70"/>
      <c r="H33" s="73" t="str">
        <f>IF(A7&lt;A24,"TOO SMALL TO FUND"," ")</f>
        <v xml:space="preserve"> </v>
      </c>
      <c r="I33" s="70"/>
      <c r="J33" s="70"/>
      <c r="K33" s="70"/>
      <c r="L33" s="70"/>
      <c r="M33" s="70"/>
      <c r="N33" s="70"/>
      <c r="O33" s="70"/>
      <c r="P33" s="71"/>
    </row>
    <row r="34" spans="1:16" x14ac:dyDescent="0.25">
      <c r="A34" s="72" t="s">
        <v>34</v>
      </c>
      <c r="B34" s="70"/>
      <c r="C34" s="70"/>
      <c r="D34" s="70"/>
      <c r="E34" s="70"/>
      <c r="F34" s="70"/>
      <c r="G34" s="70"/>
      <c r="H34" s="73" t="str">
        <f>IF(A9&lt;A25,"Too small to fund"," ")</f>
        <v xml:space="preserve"> </v>
      </c>
      <c r="I34" s="70"/>
      <c r="J34" s="70"/>
      <c r="K34" s="70"/>
      <c r="L34" s="70"/>
      <c r="M34" s="70"/>
      <c r="N34" s="70"/>
      <c r="O34" s="70"/>
      <c r="P34" s="71"/>
    </row>
    <row r="35" spans="1:16" x14ac:dyDescent="0.25">
      <c r="A35" s="72" t="s">
        <v>36</v>
      </c>
      <c r="B35" s="70"/>
      <c r="C35" s="70"/>
      <c r="D35" s="70"/>
      <c r="E35" s="74">
        <f>A7/(A15+A16)</f>
        <v>0.99667774086378735</v>
      </c>
      <c r="F35" s="70"/>
      <c r="G35" s="70"/>
      <c r="H35" s="73" t="str">
        <f>IF(A8&lt;A26,"Too small to fund"," ")</f>
        <v xml:space="preserve"> </v>
      </c>
      <c r="I35" s="70"/>
      <c r="J35" s="103" t="s">
        <v>64</v>
      </c>
      <c r="K35" s="70"/>
      <c r="L35" s="70"/>
      <c r="M35" s="70"/>
      <c r="N35" s="70"/>
      <c r="O35" s="70"/>
      <c r="P35" s="71"/>
    </row>
    <row r="36" spans="1:16" x14ac:dyDescent="0.25">
      <c r="A36" s="75" t="s">
        <v>35</v>
      </c>
      <c r="B36" s="70"/>
      <c r="C36" s="70"/>
      <c r="D36" s="70"/>
      <c r="E36" s="74">
        <f>E35+((A7)*D52)/(A15+A16)</f>
        <v>2.830564784053156</v>
      </c>
      <c r="F36" s="70"/>
      <c r="G36" s="70"/>
      <c r="H36" s="73" t="str">
        <f>IF(P9&lt;A27,"Too small to fund","  " )</f>
        <v xml:space="preserve">  </v>
      </c>
      <c r="I36" s="70"/>
      <c r="J36" s="103" t="s">
        <v>65</v>
      </c>
      <c r="K36" s="70"/>
      <c r="L36" s="70"/>
      <c r="M36" s="70"/>
      <c r="N36" s="70"/>
      <c r="O36" s="70"/>
      <c r="P36" s="71"/>
    </row>
    <row r="37" spans="1:16" x14ac:dyDescent="0.25">
      <c r="A37" s="69" t="s">
        <v>37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</row>
    <row r="38" spans="1:16" x14ac:dyDescent="0.25">
      <c r="A38" s="72" t="s">
        <v>66</v>
      </c>
      <c r="B38" s="76"/>
      <c r="C38" s="76"/>
      <c r="D38" s="76"/>
      <c r="E38" s="77">
        <f>(A15+A16)/A8</f>
        <v>100333.33333333333</v>
      </c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</row>
    <row r="39" spans="1:16" ht="16.5" thickBot="1" x14ac:dyDescent="0.3">
      <c r="A39" s="78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80"/>
    </row>
    <row r="40" spans="1:16" ht="16.5" thickBot="1" x14ac:dyDescent="0.3"/>
    <row r="41" spans="1:16" ht="21" x14ac:dyDescent="0.35">
      <c r="A41" s="81" t="s">
        <v>41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3"/>
    </row>
    <row r="42" spans="1:16" x14ac:dyDescent="0.25">
      <c r="A42" s="84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6"/>
    </row>
    <row r="43" spans="1:16" x14ac:dyDescent="0.25">
      <c r="A43" s="84"/>
      <c r="B43" s="85"/>
      <c r="C43" s="85"/>
      <c r="D43" s="85"/>
      <c r="E43" s="85"/>
      <c r="F43" s="85" t="s">
        <v>28</v>
      </c>
      <c r="G43" s="85"/>
      <c r="H43" s="85"/>
      <c r="I43" s="85"/>
      <c r="J43" s="85"/>
      <c r="K43" s="85"/>
      <c r="L43" s="85"/>
      <c r="M43" s="85"/>
      <c r="N43" s="85"/>
      <c r="O43" s="85"/>
      <c r="P43" s="86"/>
    </row>
    <row r="44" spans="1:16" x14ac:dyDescent="0.25">
      <c r="A44" s="84"/>
      <c r="B44" s="85"/>
      <c r="C44" s="85"/>
      <c r="D44" s="85"/>
      <c r="E44" s="85"/>
      <c r="F44" s="87" t="s">
        <v>29</v>
      </c>
      <c r="G44" s="87"/>
      <c r="H44" s="87"/>
      <c r="I44" s="87" t="s">
        <v>30</v>
      </c>
      <c r="J44" s="87"/>
      <c r="K44" s="87"/>
      <c r="L44" s="87" t="s">
        <v>31</v>
      </c>
      <c r="M44" s="87"/>
      <c r="N44" s="85"/>
      <c r="O44" s="85"/>
      <c r="P44" s="86"/>
    </row>
    <row r="45" spans="1:16" s="9" customFormat="1" x14ac:dyDescent="0.25">
      <c r="A45" s="88"/>
      <c r="B45" s="87"/>
      <c r="C45" s="87"/>
      <c r="D45" s="87"/>
      <c r="E45" s="87"/>
      <c r="F45" s="89" t="s">
        <v>33</v>
      </c>
      <c r="G45" s="87"/>
      <c r="H45" s="87"/>
      <c r="I45" s="89" t="s">
        <v>33</v>
      </c>
      <c r="J45" s="87"/>
      <c r="K45" s="87"/>
      <c r="L45" s="89" t="s">
        <v>33</v>
      </c>
      <c r="M45" s="87"/>
      <c r="N45" s="87"/>
      <c r="O45" s="87"/>
      <c r="P45" s="90"/>
    </row>
    <row r="46" spans="1:16" x14ac:dyDescent="0.25">
      <c r="A46" s="84" t="s">
        <v>19</v>
      </c>
      <c r="B46" s="85"/>
      <c r="C46" s="85"/>
      <c r="D46" s="91">
        <f>A7/(A15+A16)</f>
        <v>0.99667774086378735</v>
      </c>
      <c r="E46" s="85"/>
      <c r="F46" s="176">
        <v>0.6</v>
      </c>
      <c r="G46" s="92">
        <f t="shared" ref="G46:G52" si="0">D46*F46</f>
        <v>0.59800664451827235</v>
      </c>
      <c r="H46" s="85"/>
      <c r="I46" s="85">
        <v>0.1</v>
      </c>
      <c r="J46" s="92">
        <f>D46*I46</f>
        <v>9.9667774086378738E-2</v>
      </c>
      <c r="K46" s="85"/>
      <c r="L46" s="85">
        <v>0.1</v>
      </c>
      <c r="M46" s="92">
        <f>D46*L46</f>
        <v>9.9667774086378738E-2</v>
      </c>
      <c r="N46" s="85"/>
      <c r="O46" s="85"/>
      <c r="P46" s="86"/>
    </row>
    <row r="47" spans="1:16" x14ac:dyDescent="0.25">
      <c r="A47" s="84" t="s">
        <v>18</v>
      </c>
      <c r="B47" s="85"/>
      <c r="C47" s="85"/>
      <c r="D47" s="91">
        <f>A9/(A15+A16)</f>
        <v>0.28465116279069769</v>
      </c>
      <c r="E47" s="85"/>
      <c r="F47" s="176">
        <v>0.2</v>
      </c>
      <c r="G47" s="92">
        <f t="shared" si="0"/>
        <v>5.6930232558139539E-2</v>
      </c>
      <c r="H47" s="85"/>
      <c r="I47" s="85">
        <v>0.1</v>
      </c>
      <c r="J47" s="92">
        <f t="shared" ref="J47:J52" si="1">D47*I47</f>
        <v>2.8465116279069769E-2</v>
      </c>
      <c r="K47" s="85"/>
      <c r="L47" s="85">
        <v>0.1</v>
      </c>
      <c r="M47" s="92">
        <f t="shared" ref="M47:M52" si="2">D47*L47</f>
        <v>2.8465116279069769E-2</v>
      </c>
      <c r="N47" s="85"/>
      <c r="O47" s="85"/>
      <c r="P47" s="86"/>
    </row>
    <row r="48" spans="1:16" x14ac:dyDescent="0.25">
      <c r="A48" s="84" t="s">
        <v>27</v>
      </c>
      <c r="B48" s="85"/>
      <c r="C48" s="85"/>
      <c r="D48" s="91">
        <f>A9/A8/A23</f>
        <v>1.2428198433420365</v>
      </c>
      <c r="E48" s="85"/>
      <c r="F48" s="176">
        <f>I25</f>
        <v>0</v>
      </c>
      <c r="G48" s="92">
        <f t="shared" si="0"/>
        <v>0</v>
      </c>
      <c r="H48" s="85"/>
      <c r="I48" s="85">
        <v>0.5</v>
      </c>
      <c r="J48" s="92">
        <f t="shared" si="1"/>
        <v>0.62140992167101827</v>
      </c>
      <c r="K48" s="85"/>
      <c r="L48" s="85">
        <v>0.1</v>
      </c>
      <c r="M48" s="92">
        <f t="shared" si="2"/>
        <v>0.12428198433420366</v>
      </c>
      <c r="N48" s="85"/>
      <c r="O48" s="85"/>
      <c r="P48" s="86"/>
    </row>
    <row r="49" spans="1:19" x14ac:dyDescent="0.25">
      <c r="A49" s="84" t="s">
        <v>25</v>
      </c>
      <c r="B49" s="85"/>
      <c r="C49" s="85"/>
      <c r="D49" s="85">
        <f>F70</f>
        <v>1</v>
      </c>
      <c r="E49" s="85"/>
      <c r="F49" s="176">
        <v>0.1</v>
      </c>
      <c r="G49" s="92">
        <f t="shared" si="0"/>
        <v>0.1</v>
      </c>
      <c r="H49" s="85"/>
      <c r="I49" s="85">
        <v>0.2</v>
      </c>
      <c r="J49" s="92">
        <f t="shared" si="1"/>
        <v>0.2</v>
      </c>
      <c r="K49" s="85"/>
      <c r="L49" s="85">
        <v>0.1</v>
      </c>
      <c r="M49" s="92">
        <f t="shared" si="2"/>
        <v>0.1</v>
      </c>
      <c r="N49" s="85"/>
      <c r="O49" s="85"/>
      <c r="P49" s="86"/>
    </row>
    <row r="50" spans="1:19" x14ac:dyDescent="0.25">
      <c r="A50" s="84" t="s">
        <v>20</v>
      </c>
      <c r="B50" s="85"/>
      <c r="C50" s="85"/>
      <c r="D50" s="85">
        <f>F75</f>
        <v>1</v>
      </c>
      <c r="E50" s="85"/>
      <c r="F50" s="176">
        <f>I27</f>
        <v>0</v>
      </c>
      <c r="G50" s="92">
        <f t="shared" si="0"/>
        <v>0</v>
      </c>
      <c r="H50" s="85"/>
      <c r="I50" s="175">
        <v>0</v>
      </c>
      <c r="J50" s="92">
        <f t="shared" si="1"/>
        <v>0</v>
      </c>
      <c r="K50" s="85"/>
      <c r="L50" s="85">
        <v>0.2</v>
      </c>
      <c r="M50" s="92">
        <f t="shared" si="2"/>
        <v>0.2</v>
      </c>
      <c r="N50" s="85"/>
      <c r="O50" s="85"/>
      <c r="P50" s="86"/>
    </row>
    <row r="51" spans="1:19" x14ac:dyDescent="0.25">
      <c r="A51" s="84" t="s">
        <v>21</v>
      </c>
      <c r="B51" s="85"/>
      <c r="C51" s="85"/>
      <c r="D51" s="85">
        <f>J70</f>
        <v>1</v>
      </c>
      <c r="E51" s="85"/>
      <c r="F51" s="176">
        <f>I28</f>
        <v>0</v>
      </c>
      <c r="G51" s="92">
        <f t="shared" si="0"/>
        <v>0</v>
      </c>
      <c r="H51" s="85"/>
      <c r="I51" s="175">
        <v>0</v>
      </c>
      <c r="J51" s="92">
        <f t="shared" si="1"/>
        <v>0</v>
      </c>
      <c r="K51" s="85"/>
      <c r="L51" s="85">
        <v>0.2</v>
      </c>
      <c r="M51" s="92">
        <f t="shared" si="2"/>
        <v>0.2</v>
      </c>
      <c r="N51" s="85"/>
      <c r="O51" s="85"/>
      <c r="P51" s="86"/>
    </row>
    <row r="52" spans="1:19" x14ac:dyDescent="0.25">
      <c r="A52" s="84" t="s">
        <v>196</v>
      </c>
      <c r="B52" s="85"/>
      <c r="C52" s="85"/>
      <c r="D52" s="85">
        <v>1.84</v>
      </c>
      <c r="E52" s="85"/>
      <c r="F52" s="176">
        <v>0.1</v>
      </c>
      <c r="G52" s="92">
        <f t="shared" si="0"/>
        <v>0.18400000000000002</v>
      </c>
      <c r="H52" s="85"/>
      <c r="I52" s="85">
        <v>0.1</v>
      </c>
      <c r="J52" s="92">
        <f t="shared" si="1"/>
        <v>0.18400000000000002</v>
      </c>
      <c r="K52" s="85"/>
      <c r="L52" s="85">
        <v>0.2</v>
      </c>
      <c r="M52" s="92">
        <f t="shared" si="2"/>
        <v>0.36800000000000005</v>
      </c>
      <c r="N52" s="85"/>
      <c r="O52" s="85"/>
      <c r="P52" s="86"/>
    </row>
    <row r="53" spans="1:19" x14ac:dyDescent="0.25">
      <c r="A53" s="84"/>
      <c r="B53" s="85"/>
      <c r="C53" s="85"/>
      <c r="D53" s="121" t="s">
        <v>99</v>
      </c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6"/>
    </row>
    <row r="54" spans="1:19" s="1" customFormat="1" x14ac:dyDescent="0.25">
      <c r="A54" s="93" t="s">
        <v>32</v>
      </c>
      <c r="B54" s="94"/>
      <c r="C54" s="94"/>
      <c r="D54" s="94"/>
      <c r="E54" s="94"/>
      <c r="F54" s="94"/>
      <c r="G54" s="95">
        <f>SUM(G46:G52)</f>
        <v>0.93893687707641194</v>
      </c>
      <c r="H54" s="94"/>
      <c r="I54" s="94"/>
      <c r="J54" s="95">
        <f>SUM(J46:J52)</f>
        <v>1.1335428120364668</v>
      </c>
      <c r="K54" s="94"/>
      <c r="L54" s="94"/>
      <c r="M54" s="95">
        <f>SUM(M46:M52)</f>
        <v>1.1204148746996523</v>
      </c>
      <c r="N54" s="94"/>
      <c r="O54" s="94"/>
      <c r="P54" s="96"/>
    </row>
    <row r="55" spans="1:19" s="1" customFormat="1" x14ac:dyDescent="0.25">
      <c r="A55" s="93" t="s">
        <v>63</v>
      </c>
      <c r="B55" s="94"/>
      <c r="C55" s="94"/>
      <c r="D55" s="94"/>
      <c r="E55" s="94"/>
      <c r="F55" s="94"/>
      <c r="G55" s="95" t="str">
        <f>H35</f>
        <v xml:space="preserve"> </v>
      </c>
      <c r="H55" s="94"/>
      <c r="I55" s="94"/>
      <c r="J55" s="95" t="str">
        <f>H35</f>
        <v xml:space="preserve"> </v>
      </c>
      <c r="K55" s="94"/>
      <c r="L55" s="94"/>
      <c r="M55" s="95" t="str">
        <f>H35</f>
        <v xml:space="preserve"> </v>
      </c>
      <c r="N55" s="94"/>
      <c r="O55" s="94"/>
      <c r="P55" s="96"/>
    </row>
    <row r="56" spans="1:19" s="1" customFormat="1" ht="16.5" thickBot="1" x14ac:dyDescent="0.3">
      <c r="A56" s="97"/>
      <c r="B56" s="98"/>
      <c r="C56" s="98"/>
      <c r="D56" s="98"/>
      <c r="E56" s="98"/>
      <c r="F56" s="98"/>
      <c r="G56" s="99" t="str">
        <f>H36</f>
        <v xml:space="preserve">  </v>
      </c>
      <c r="H56" s="98"/>
      <c r="I56" s="98"/>
      <c r="J56" s="99" t="str">
        <f>H36</f>
        <v xml:space="preserve">  </v>
      </c>
      <c r="K56" s="98"/>
      <c r="L56" s="98"/>
      <c r="M56" s="99" t="str">
        <f>H36</f>
        <v xml:space="preserve">  </v>
      </c>
      <c r="N56" s="98"/>
      <c r="O56" s="98"/>
      <c r="P56" s="100"/>
    </row>
    <row r="57" spans="1:19" s="1" customFormat="1" x14ac:dyDescent="0.25">
      <c r="G57" s="8"/>
      <c r="J57" s="8"/>
      <c r="M57" s="8"/>
    </row>
    <row r="58" spans="1:19" s="1" customFormat="1" x14ac:dyDescent="0.25">
      <c r="G58" s="8"/>
      <c r="J58" s="8"/>
      <c r="M58" s="8"/>
    </row>
    <row r="59" spans="1:19" s="1" customFormat="1" x14ac:dyDescent="0.25">
      <c r="G59" s="8"/>
      <c r="J59" s="8"/>
      <c r="M59" s="8"/>
    </row>
    <row r="60" spans="1:19" s="1" customFormat="1" hidden="1" x14ac:dyDescent="0.25">
      <c r="A60" s="12"/>
      <c r="B60" s="12"/>
      <c r="C60" s="12"/>
      <c r="D60" s="12"/>
      <c r="E60" s="12"/>
      <c r="F60" s="12"/>
      <c r="G60" s="13"/>
      <c r="H60" s="12"/>
      <c r="I60" s="12"/>
      <c r="J60" s="13"/>
      <c r="K60" s="12"/>
      <c r="L60" s="12"/>
      <c r="M60" s="13"/>
      <c r="N60" s="12"/>
      <c r="O60" s="12"/>
      <c r="P60" s="12"/>
      <c r="Q60" s="12"/>
      <c r="R60" s="12"/>
      <c r="S60" s="12"/>
    </row>
    <row r="61" spans="1:19" s="1" customFormat="1" hidden="1" x14ac:dyDescent="0.25">
      <c r="G61" s="8"/>
      <c r="J61" s="8"/>
      <c r="M61" s="8"/>
    </row>
    <row r="62" spans="1:19" hidden="1" x14ac:dyDescent="0.25">
      <c r="A62" t="s">
        <v>67</v>
      </c>
    </row>
    <row r="63" spans="1:19" hidden="1" x14ac:dyDescent="0.25"/>
    <row r="64" spans="1:19" hidden="1" x14ac:dyDescent="0.25"/>
    <row r="65" spans="1:12" hidden="1" x14ac:dyDescent="0.25">
      <c r="C65" t="str">
        <f>IF(A1="head",1,IF(A1="hand",2,IF(A1="foot",3,IF(A1="arm",4,""))))</f>
        <v/>
      </c>
      <c r="F65" s="3" t="s">
        <v>23</v>
      </c>
      <c r="G65" s="2"/>
      <c r="H65" s="2"/>
      <c r="J65" s="6" t="s">
        <v>21</v>
      </c>
      <c r="K65" s="7"/>
      <c r="L65" s="7"/>
    </row>
    <row r="66" spans="1:12" hidden="1" x14ac:dyDescent="0.25">
      <c r="C66" t="str">
        <f>IF(A1="head",1,IF(A1="hand",2,IF(A1="foot",3,IF(A1="arm",4,""))))</f>
        <v/>
      </c>
      <c r="F66" s="2">
        <f>IF(F7="Yes",0.5)</f>
        <v>0.5</v>
      </c>
      <c r="G66" s="2"/>
      <c r="H66" s="2"/>
      <c r="J66" s="7">
        <f>IF(F15="Yes",1)</f>
        <v>1</v>
      </c>
      <c r="K66" s="7"/>
      <c r="L66" s="7"/>
    </row>
    <row r="67" spans="1:12" hidden="1" x14ac:dyDescent="0.25">
      <c r="A67" s="14" t="s">
        <v>68</v>
      </c>
      <c r="B67" s="15"/>
      <c r="C67" s="15"/>
      <c r="D67" s="16"/>
      <c r="F67" s="2" t="b">
        <f>IF(F8="Yes",0.5)</f>
        <v>0</v>
      </c>
      <c r="G67" s="2"/>
      <c r="H67" s="2"/>
      <c r="J67" s="7" t="b">
        <f>IF(F16="Yes",0.5)</f>
        <v>0</v>
      </c>
      <c r="K67" s="7"/>
      <c r="L67" s="7"/>
    </row>
    <row r="68" spans="1:12" hidden="1" x14ac:dyDescent="0.25">
      <c r="A68" s="17" t="s">
        <v>15</v>
      </c>
      <c r="B68" s="18" t="s">
        <v>15</v>
      </c>
      <c r="C68" s="18"/>
      <c r="D68" s="19"/>
      <c r="F68" s="2" t="b">
        <f>IF(F9="Yes",0.5)</f>
        <v>0</v>
      </c>
      <c r="G68" s="2"/>
      <c r="H68" s="2"/>
      <c r="J68" s="7" t="b">
        <f>IF(J9="Yes",0.5)</f>
        <v>0</v>
      </c>
      <c r="K68" s="7"/>
      <c r="L68" s="7"/>
    </row>
    <row r="69" spans="1:12" hidden="1" x14ac:dyDescent="0.25">
      <c r="A69" s="17" t="s">
        <v>16</v>
      </c>
      <c r="B69" s="18">
        <v>1</v>
      </c>
      <c r="C69" s="18"/>
      <c r="D69" s="19" t="s">
        <v>49</v>
      </c>
      <c r="F69" s="2">
        <f>IF(F10&lt;=3,0.5,0)</f>
        <v>0.5</v>
      </c>
      <c r="G69" s="2"/>
      <c r="H69" s="2"/>
      <c r="J69" s="7" t="b">
        <f>IF(J10="Yes",-0.25)</f>
        <v>0</v>
      </c>
      <c r="K69" s="7"/>
      <c r="L69" s="7"/>
    </row>
    <row r="70" spans="1:12" hidden="1" x14ac:dyDescent="0.25">
      <c r="A70" s="17"/>
      <c r="B70" s="18">
        <v>2</v>
      </c>
      <c r="C70" s="18"/>
      <c r="D70" s="20" t="s">
        <v>46</v>
      </c>
      <c r="F70" s="2">
        <f>SUM(F66:F69)</f>
        <v>1</v>
      </c>
      <c r="G70" s="2" t="s">
        <v>24</v>
      </c>
      <c r="H70" s="2"/>
      <c r="J70" s="7">
        <f>SUM(J66:J69)</f>
        <v>1</v>
      </c>
      <c r="K70" s="7" t="s">
        <v>24</v>
      </c>
      <c r="L70" s="7"/>
    </row>
    <row r="71" spans="1:12" hidden="1" x14ac:dyDescent="0.25">
      <c r="A71" s="17"/>
      <c r="B71" s="18">
        <v>3</v>
      </c>
      <c r="C71" s="18"/>
      <c r="D71" s="19" t="s">
        <v>47</v>
      </c>
    </row>
    <row r="72" spans="1:12" hidden="1" x14ac:dyDescent="0.25">
      <c r="A72" s="21"/>
      <c r="B72" s="22" t="s">
        <v>42</v>
      </c>
      <c r="C72" s="22"/>
      <c r="D72" s="23" t="s">
        <v>48</v>
      </c>
      <c r="F72" s="4" t="s">
        <v>20</v>
      </c>
      <c r="G72" s="5"/>
      <c r="H72" s="5"/>
    </row>
    <row r="73" spans="1:12" hidden="1" x14ac:dyDescent="0.25">
      <c r="F73" s="5">
        <f>IF(P7="Yes",0.5)</f>
        <v>0.5</v>
      </c>
      <c r="G73" s="5"/>
      <c r="H73" s="5"/>
    </row>
    <row r="74" spans="1:12" hidden="1" x14ac:dyDescent="0.25">
      <c r="F74" s="5">
        <f>IF(P8="Yes",0.5)</f>
        <v>0.5</v>
      </c>
      <c r="G74" s="5"/>
      <c r="H74" s="5"/>
    </row>
    <row r="75" spans="1:12" hidden="1" x14ac:dyDescent="0.25">
      <c r="F75" s="5">
        <f>SUM(F73:F74)</f>
        <v>1</v>
      </c>
      <c r="G75" s="5" t="s">
        <v>24</v>
      </c>
      <c r="H75" s="5"/>
    </row>
    <row r="82" spans="3:3" x14ac:dyDescent="0.25">
      <c r="C82" t="str">
        <f>IF(A1="head",1,IF(A1="hand",2,IF(A1="foot",3,IF(A1="arm",4,""))))</f>
        <v/>
      </c>
    </row>
  </sheetData>
  <dataValidations count="3">
    <dataValidation type="list" allowBlank="1" showInputMessage="1" showErrorMessage="1" sqref="F7">
      <formula1>$J$44:$J$46</formula1>
    </dataValidation>
    <dataValidation type="list" allowBlank="1" showInputMessage="1" showErrorMessage="1" sqref="P7:P8 F15:F19 F8:F9">
      <formula1>$A$68:$A$69</formula1>
    </dataValidation>
    <dataValidation type="list" allowBlank="1" showInputMessage="1" showErrorMessage="1" sqref="F10">
      <formula1>$B$69:$B$72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"/>
  <sheetViews>
    <sheetView workbookViewId="0">
      <selection activeCell="C71" sqref="C71:C72"/>
    </sheetView>
  </sheetViews>
  <sheetFormatPr defaultColWidth="11" defaultRowHeight="15.75" x14ac:dyDescent="0.25"/>
  <cols>
    <col min="1" max="7" width="20.875" customWidth="1"/>
    <col min="10" max="10" width="14.875" customWidth="1"/>
  </cols>
  <sheetData>
    <row r="1" spans="1:16" ht="26.25" x14ac:dyDescent="0.4">
      <c r="A1" s="10" t="s">
        <v>270</v>
      </c>
    </row>
    <row r="2" spans="1:16" x14ac:dyDescent="0.25">
      <c r="A2" s="177" t="s">
        <v>272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6" ht="16.5" thickBot="1" x14ac:dyDescent="0.3">
      <c r="A3" s="177"/>
      <c r="B3" s="177"/>
      <c r="C3" s="177"/>
      <c r="D3" s="177"/>
      <c r="E3" s="177"/>
      <c r="F3" s="177"/>
      <c r="G3" s="177"/>
      <c r="H3" s="177"/>
      <c r="I3" s="177"/>
      <c r="J3" s="177"/>
    </row>
    <row r="4" spans="1:16" ht="18.75" x14ac:dyDescent="0.3">
      <c r="A4" s="24" t="s">
        <v>38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6"/>
    </row>
    <row r="5" spans="1:16" x14ac:dyDescent="0.25">
      <c r="A5" s="110" t="s">
        <v>72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9"/>
    </row>
    <row r="6" spans="1:16" x14ac:dyDescent="0.25">
      <c r="A6" s="102">
        <v>0.15379999999999999</v>
      </c>
      <c r="B6" s="28" t="s">
        <v>70</v>
      </c>
      <c r="C6" s="28"/>
      <c r="D6" s="28"/>
      <c r="E6" s="28"/>
      <c r="F6" s="30"/>
      <c r="G6" s="28"/>
      <c r="H6" s="28"/>
      <c r="I6" s="28"/>
      <c r="J6" s="28"/>
      <c r="K6" s="30"/>
      <c r="L6" s="28"/>
      <c r="M6" s="28"/>
      <c r="N6" s="28"/>
      <c r="O6" s="28"/>
      <c r="P6" s="29"/>
    </row>
    <row r="7" spans="1:16" x14ac:dyDescent="0.25">
      <c r="A7" s="102">
        <f>A6*LOOKUP(J32+'Investment Evaluation Tool'!F10,'Risk Management Tool'!F10+'Risk Management Tool'!G60:G64,'Risk Management Tool'!F60:F64)</f>
        <v>0.17071800000000001</v>
      </c>
      <c r="B7" s="28" t="s">
        <v>87</v>
      </c>
      <c r="C7" s="28"/>
      <c r="D7" s="28"/>
      <c r="E7" s="28"/>
      <c r="F7" s="30"/>
      <c r="G7" s="28"/>
      <c r="H7" s="28"/>
      <c r="I7" s="28"/>
      <c r="J7" s="28"/>
      <c r="K7" s="30"/>
      <c r="L7" s="28"/>
      <c r="M7" s="28"/>
      <c r="N7" s="28"/>
      <c r="O7" s="28"/>
      <c r="P7" s="29"/>
    </row>
    <row r="8" spans="1:16" ht="16.5" thickBot="1" x14ac:dyDescent="0.3">
      <c r="A8" s="101" t="s">
        <v>72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5"/>
    </row>
    <row r="9" spans="1:16" ht="16.5" thickBot="1" x14ac:dyDescent="0.3"/>
    <row r="10" spans="1:16" ht="21" x14ac:dyDescent="0.35">
      <c r="A10" s="66" t="s">
        <v>74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8"/>
    </row>
    <row r="11" spans="1:16" x14ac:dyDescent="0.25">
      <c r="A11" s="69"/>
      <c r="B11" s="70"/>
      <c r="C11" s="70"/>
      <c r="D11" s="70"/>
      <c r="E11" s="70"/>
      <c r="F11" s="70"/>
      <c r="G11" s="70"/>
      <c r="H11" s="73"/>
      <c r="I11" s="70"/>
      <c r="J11" s="70"/>
      <c r="K11" s="70"/>
      <c r="L11" s="70"/>
      <c r="M11" s="70"/>
      <c r="N11" s="70"/>
      <c r="O11" s="70"/>
      <c r="P11" s="71"/>
    </row>
    <row r="12" spans="1:16" x14ac:dyDescent="0.25">
      <c r="A12" s="72" t="s">
        <v>34</v>
      </c>
      <c r="B12" s="70"/>
      <c r="C12" s="70"/>
      <c r="D12" s="70"/>
      <c r="E12" s="70"/>
      <c r="F12" s="70"/>
      <c r="G12" s="70"/>
      <c r="H12" s="73"/>
      <c r="I12" s="70"/>
      <c r="J12" s="70"/>
      <c r="K12" s="70"/>
      <c r="L12" s="70"/>
      <c r="M12" s="70"/>
      <c r="N12" s="70"/>
      <c r="O12" s="70"/>
      <c r="P12" s="71"/>
    </row>
    <row r="13" spans="1:16" x14ac:dyDescent="0.25">
      <c r="A13" s="72" t="s">
        <v>36</v>
      </c>
      <c r="B13" s="70"/>
      <c r="C13" s="70"/>
      <c r="D13" s="70"/>
      <c r="E13" s="74">
        <f>'Investment Evaluation Tool'!E35*'Risk Management Tool'!A7</f>
        <v>0.17015083056478406</v>
      </c>
      <c r="F13" s="70"/>
      <c r="G13" s="70"/>
      <c r="H13" s="73"/>
      <c r="I13" s="70"/>
      <c r="J13" s="103"/>
      <c r="K13" s="70"/>
      <c r="L13" s="70"/>
      <c r="M13" s="70"/>
      <c r="N13" s="70"/>
      <c r="O13" s="70"/>
      <c r="P13" s="71"/>
    </row>
    <row r="14" spans="1:16" x14ac:dyDescent="0.25">
      <c r="A14" s="75" t="s">
        <v>35</v>
      </c>
      <c r="B14" s="70"/>
      <c r="C14" s="70"/>
      <c r="D14" s="70"/>
      <c r="E14" s="74">
        <f>'Investment Evaluation Tool'!E36*'Risk Management Tool'!A7</f>
        <v>0.48322835880398674</v>
      </c>
      <c r="F14" s="70"/>
      <c r="G14" s="70"/>
      <c r="H14" s="73"/>
      <c r="I14" s="70"/>
      <c r="J14" s="103"/>
      <c r="K14" s="70"/>
      <c r="L14" s="70"/>
      <c r="M14" s="70"/>
      <c r="N14" s="70"/>
      <c r="O14" s="70"/>
      <c r="P14" s="71"/>
    </row>
    <row r="15" spans="1:16" x14ac:dyDescent="0.25">
      <c r="A15" s="69" t="s">
        <v>37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1"/>
    </row>
    <row r="16" spans="1:16" x14ac:dyDescent="0.25">
      <c r="A16" s="72" t="s">
        <v>66</v>
      </c>
      <c r="B16" s="76"/>
      <c r="C16" s="76"/>
      <c r="D16" s="76"/>
      <c r="E16" s="77">
        <f>'Investment Evaluation Tool'!E38/'Risk Management Tool'!A7</f>
        <v>587713.85169304535</v>
      </c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1"/>
    </row>
    <row r="17" spans="1:16" ht="16.5" thickBot="1" x14ac:dyDescent="0.3">
      <c r="A17" s="78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80"/>
    </row>
    <row r="18" spans="1:16" ht="16.5" thickBot="1" x14ac:dyDescent="0.3"/>
    <row r="19" spans="1:16" ht="21" x14ac:dyDescent="0.35">
      <c r="A19" s="81" t="s">
        <v>75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3"/>
    </row>
    <row r="20" spans="1:16" x14ac:dyDescent="0.25">
      <c r="A20" s="84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6"/>
    </row>
    <row r="21" spans="1:16" x14ac:dyDescent="0.25">
      <c r="A21" s="84" t="s">
        <v>76</v>
      </c>
      <c r="B21" s="85"/>
      <c r="C21" s="85"/>
      <c r="D21" s="85"/>
      <c r="E21" s="85"/>
      <c r="F21" s="5"/>
      <c r="G21" s="5"/>
      <c r="H21" s="5"/>
      <c r="I21" s="5"/>
      <c r="J21" s="5"/>
      <c r="K21" s="5"/>
      <c r="L21" s="5"/>
      <c r="M21" s="5"/>
      <c r="N21" s="5"/>
      <c r="O21" s="5"/>
      <c r="P21" s="86"/>
    </row>
    <row r="22" spans="1:16" x14ac:dyDescent="0.25">
      <c r="A22" s="84" t="s">
        <v>77</v>
      </c>
      <c r="B22" s="85"/>
      <c r="C22" s="85"/>
      <c r="D22" s="85"/>
      <c r="E22" s="85"/>
      <c r="F22" s="5"/>
      <c r="G22" s="5"/>
      <c r="H22" s="5"/>
      <c r="I22" s="5"/>
      <c r="J22" s="5"/>
      <c r="K22" s="5"/>
      <c r="L22" s="5"/>
      <c r="M22" s="5"/>
      <c r="N22" s="5"/>
      <c r="O22" s="5"/>
      <c r="P22" s="86"/>
    </row>
    <row r="23" spans="1:16" x14ac:dyDescent="0.25">
      <c r="A23" s="111" t="s">
        <v>78</v>
      </c>
      <c r="B23" s="87"/>
      <c r="C23" s="87"/>
      <c r="D23" s="87"/>
      <c r="E23" s="87"/>
      <c r="F23" s="5"/>
      <c r="G23" s="5"/>
      <c r="H23" s="5"/>
      <c r="I23" s="5"/>
      <c r="J23" s="5"/>
      <c r="K23" s="5"/>
      <c r="L23" s="5"/>
      <c r="M23" s="5"/>
      <c r="N23" s="5"/>
      <c r="O23" s="5"/>
      <c r="P23" s="90"/>
    </row>
    <row r="24" spans="1:16" x14ac:dyDescent="0.25">
      <c r="A24" s="84"/>
      <c r="B24" s="85"/>
      <c r="C24" s="85"/>
      <c r="D24" s="91"/>
      <c r="E24" s="85"/>
      <c r="F24" s="85"/>
      <c r="G24" s="92"/>
      <c r="H24" s="85"/>
      <c r="I24" s="85"/>
      <c r="J24" s="92"/>
      <c r="K24" s="85"/>
      <c r="L24" s="85"/>
      <c r="M24" s="92"/>
      <c r="N24" s="85"/>
      <c r="O24" s="85"/>
      <c r="P24" s="86"/>
    </row>
    <row r="25" spans="1:16" x14ac:dyDescent="0.25">
      <c r="A25" s="5"/>
      <c r="B25" s="5"/>
      <c r="C25" s="85" t="s">
        <v>28</v>
      </c>
      <c r="D25" s="85"/>
      <c r="E25" s="85"/>
      <c r="F25" s="85"/>
      <c r="G25" s="85"/>
      <c r="H25" s="85"/>
      <c r="I25" s="85"/>
      <c r="J25" s="85"/>
      <c r="K25" s="85"/>
      <c r="L25" s="85"/>
      <c r="M25" s="92"/>
      <c r="N25" s="85"/>
      <c r="O25" s="85"/>
      <c r="P25" s="86"/>
    </row>
    <row r="26" spans="1:16" x14ac:dyDescent="0.25">
      <c r="A26" s="5"/>
      <c r="B26" s="5"/>
      <c r="C26" s="87" t="s">
        <v>29</v>
      </c>
      <c r="D26" s="87"/>
      <c r="E26" s="87"/>
      <c r="F26" s="87" t="s">
        <v>30</v>
      </c>
      <c r="G26" s="87"/>
      <c r="H26" s="87"/>
      <c r="I26" s="87" t="s">
        <v>31</v>
      </c>
      <c r="J26" s="87"/>
      <c r="K26" s="85"/>
      <c r="L26" s="85"/>
      <c r="M26" s="92"/>
      <c r="N26" s="85"/>
      <c r="O26" s="85"/>
      <c r="P26" s="86"/>
    </row>
    <row r="27" spans="1:16" x14ac:dyDescent="0.25">
      <c r="A27" s="89"/>
      <c r="B27" s="87"/>
      <c r="C27" s="87"/>
      <c r="D27" s="89"/>
      <c r="E27" s="87"/>
      <c r="F27" s="87"/>
      <c r="G27" s="89"/>
      <c r="H27" s="87"/>
      <c r="I27" s="87"/>
      <c r="J27" s="87"/>
      <c r="K27" s="85"/>
      <c r="L27" s="85"/>
      <c r="M27" s="92"/>
      <c r="N27" s="85"/>
      <c r="O27" s="85"/>
      <c r="P27" s="86"/>
    </row>
    <row r="28" spans="1:16" x14ac:dyDescent="0.25">
      <c r="A28" s="93" t="s">
        <v>79</v>
      </c>
      <c r="B28" s="85"/>
      <c r="C28" s="92">
        <f>'Investment Evaluation Tool'!G54*'Risk Management Tool'!A7</f>
        <v>0.16029342578073091</v>
      </c>
      <c r="D28" s="85"/>
      <c r="E28" s="85"/>
      <c r="F28" s="92">
        <f>'Investment Evaluation Tool'!J54*'Risk Management Tool'!A7</f>
        <v>0.19351616178524156</v>
      </c>
      <c r="G28" s="92"/>
      <c r="H28" s="85"/>
      <c r="I28" s="92">
        <f>'Investment Evaluation Tool'!M54*'Risk Management Tool'!A7</f>
        <v>0.19127498657897524</v>
      </c>
      <c r="J28" s="120"/>
      <c r="K28" s="85"/>
      <c r="L28" s="85"/>
      <c r="M28" s="92"/>
      <c r="N28" s="85"/>
      <c r="O28" s="85"/>
      <c r="P28" s="86"/>
    </row>
    <row r="29" spans="1:16" ht="16.5" thickBot="1" x14ac:dyDescent="0.3">
      <c r="A29" s="97"/>
      <c r="B29" s="98"/>
      <c r="C29" s="98"/>
      <c r="D29" s="98"/>
      <c r="E29" s="98"/>
      <c r="F29" s="98"/>
      <c r="G29" s="99"/>
      <c r="H29" s="98"/>
      <c r="I29" s="98"/>
      <c r="J29" s="99"/>
      <c r="K29" s="98"/>
      <c r="L29" s="98"/>
      <c r="M29" s="99"/>
      <c r="N29" s="98"/>
      <c r="O29" s="98"/>
      <c r="P29" s="100"/>
    </row>
    <row r="31" spans="1:16" ht="16.5" thickBot="1" x14ac:dyDescent="0.3"/>
    <row r="32" spans="1:16" ht="21" x14ac:dyDescent="0.35">
      <c r="A32" s="36" t="s">
        <v>81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8"/>
    </row>
    <row r="33" spans="1:16" x14ac:dyDescent="0.25">
      <c r="A33" s="124" t="s">
        <v>100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1"/>
    </row>
    <row r="34" spans="1:16" x14ac:dyDescent="0.25">
      <c r="A34" s="39"/>
      <c r="B34" s="40"/>
      <c r="C34" s="125" t="s">
        <v>94</v>
      </c>
      <c r="D34" s="125" t="s">
        <v>95</v>
      </c>
      <c r="E34" s="125" t="s">
        <v>96</v>
      </c>
      <c r="F34" s="125" t="s">
        <v>97</v>
      </c>
      <c r="G34" s="125" t="s">
        <v>98</v>
      </c>
      <c r="H34" s="40"/>
      <c r="I34" s="11"/>
      <c r="J34" s="11" t="s">
        <v>101</v>
      </c>
      <c r="K34" s="11"/>
      <c r="L34" s="11"/>
      <c r="M34" s="11"/>
      <c r="N34" s="11"/>
      <c r="O34" s="11"/>
      <c r="P34" s="41"/>
    </row>
    <row r="35" spans="1:16" x14ac:dyDescent="0.25">
      <c r="A35" s="39" t="s">
        <v>89</v>
      </c>
      <c r="B35" s="40"/>
      <c r="C35" s="126">
        <v>100000</v>
      </c>
      <c r="D35" s="126">
        <v>100000</v>
      </c>
      <c r="E35" s="126">
        <v>50000</v>
      </c>
      <c r="F35" s="126">
        <v>100000</v>
      </c>
      <c r="G35" s="127">
        <v>50000</v>
      </c>
      <c r="H35" s="11"/>
      <c r="I35" s="11"/>
      <c r="J35" s="11"/>
      <c r="K35" s="11"/>
      <c r="L35" s="11"/>
      <c r="M35" s="11"/>
      <c r="N35" s="11"/>
      <c r="O35" s="11"/>
      <c r="P35" s="41"/>
    </row>
    <row r="36" spans="1:16" x14ac:dyDescent="0.25">
      <c r="A36" s="39" t="s">
        <v>82</v>
      </c>
      <c r="B36" s="40"/>
      <c r="C36" s="128">
        <v>0.49</v>
      </c>
      <c r="D36" s="128">
        <v>0.69</v>
      </c>
      <c r="E36" s="128">
        <v>0.79</v>
      </c>
      <c r="F36" s="129">
        <v>0.82</v>
      </c>
      <c r="G36" s="129">
        <v>0.85</v>
      </c>
      <c r="H36" s="11"/>
      <c r="I36" s="11"/>
      <c r="J36" s="123">
        <f>(C36*C35/B69)+(D36*(D35/B69))+(E36*(E35/B69))+(F36*(F35/B69))+(G36*(G35/B69))</f>
        <v>0.70499999999999996</v>
      </c>
      <c r="K36" s="11" t="s">
        <v>86</v>
      </c>
      <c r="L36" s="11"/>
      <c r="M36" s="11"/>
      <c r="N36" s="11"/>
      <c r="O36" s="11"/>
      <c r="P36" s="41"/>
    </row>
    <row r="37" spans="1:16" x14ac:dyDescent="0.25">
      <c r="A37" s="112" t="s">
        <v>83</v>
      </c>
      <c r="B37" s="113"/>
      <c r="C37" s="130">
        <v>0.63</v>
      </c>
      <c r="D37" s="130">
        <v>0.98</v>
      </c>
      <c r="E37" s="130">
        <v>1.1399999999999999</v>
      </c>
      <c r="F37" s="129">
        <v>1.23</v>
      </c>
      <c r="G37" s="129">
        <v>1.35</v>
      </c>
      <c r="H37" s="11"/>
      <c r="I37" s="11"/>
      <c r="J37" s="123">
        <f>(C37*C35/B69)+(D37*(D35/B69))+(E37*(E35/B69))+(F37*(F35/B69))+(G37*(G35/B69))</f>
        <v>1.02125</v>
      </c>
      <c r="K37" s="11" t="s">
        <v>88</v>
      </c>
      <c r="L37" s="11"/>
      <c r="M37" s="11"/>
      <c r="N37" s="11"/>
      <c r="O37" s="11"/>
      <c r="P37" s="114"/>
    </row>
    <row r="38" spans="1:16" x14ac:dyDescent="0.25">
      <c r="A38" s="39" t="s">
        <v>84</v>
      </c>
      <c r="B38" s="40"/>
      <c r="C38" s="126">
        <v>20463</v>
      </c>
      <c r="D38" s="131">
        <v>18975</v>
      </c>
      <c r="E38" s="126">
        <v>11000</v>
      </c>
      <c r="F38" s="126">
        <v>10754</v>
      </c>
      <c r="G38" s="126">
        <v>18765</v>
      </c>
      <c r="H38" s="40"/>
      <c r="I38" s="40"/>
      <c r="J38" s="122">
        <f>SUM(C39:G39)/5</f>
        <v>0.41600000000000004</v>
      </c>
      <c r="K38" s="40" t="s">
        <v>92</v>
      </c>
      <c r="L38" s="115"/>
      <c r="M38" s="115"/>
      <c r="N38" s="40"/>
      <c r="O38" s="40"/>
      <c r="P38" s="41"/>
    </row>
    <row r="39" spans="1:16" x14ac:dyDescent="0.25">
      <c r="A39" s="11" t="s">
        <v>85</v>
      </c>
      <c r="B39" s="11"/>
      <c r="C39" s="128">
        <v>0.54</v>
      </c>
      <c r="D39" s="128">
        <v>0.43</v>
      </c>
      <c r="E39" s="128">
        <v>0.32</v>
      </c>
      <c r="F39" s="128">
        <v>0.21</v>
      </c>
      <c r="G39" s="128">
        <v>0.57999999999999996</v>
      </c>
      <c r="H39" s="40"/>
      <c r="I39" s="40"/>
      <c r="J39" s="122">
        <f>(C39*C35/B69)+(D39*D35/B69)+(E39*E35/B69)+(F39*F35/B69)+(G39*G35/B69)</f>
        <v>0.40749999999999997</v>
      </c>
      <c r="K39" s="40" t="s">
        <v>91</v>
      </c>
      <c r="L39" s="40"/>
      <c r="M39" s="115"/>
      <c r="N39" s="40"/>
      <c r="O39" s="40"/>
      <c r="P39" s="41"/>
    </row>
    <row r="40" spans="1:16" x14ac:dyDescent="0.25">
      <c r="A40" s="11" t="s">
        <v>32</v>
      </c>
      <c r="B40" s="11"/>
      <c r="C40" s="132">
        <v>0.52</v>
      </c>
      <c r="D40" s="132">
        <v>0.49</v>
      </c>
      <c r="E40" s="132">
        <v>0.83</v>
      </c>
      <c r="F40" s="132">
        <v>0.78</v>
      </c>
      <c r="G40" s="132">
        <v>0.43</v>
      </c>
      <c r="H40" s="113"/>
      <c r="I40" s="45"/>
      <c r="J40" s="134">
        <f>MAX(C39:G39)</f>
        <v>0.57999999999999996</v>
      </c>
      <c r="K40" s="45" t="s">
        <v>93</v>
      </c>
      <c r="L40" s="113"/>
      <c r="M40" s="115"/>
      <c r="N40" s="40"/>
      <c r="O40" s="40"/>
      <c r="P40" s="41"/>
    </row>
    <row r="41" spans="1:16" ht="16.5" thickBot="1" x14ac:dyDescent="0.3">
      <c r="A41" s="116"/>
      <c r="B41" s="117"/>
      <c r="C41" s="117"/>
      <c r="D41" s="117"/>
      <c r="E41" s="117"/>
      <c r="F41" s="117"/>
      <c r="G41" s="118"/>
      <c r="H41" s="117"/>
      <c r="I41" s="117"/>
      <c r="J41" s="118"/>
      <c r="K41" s="117"/>
      <c r="L41" s="117"/>
      <c r="M41" s="118"/>
      <c r="N41" s="117"/>
      <c r="O41" s="117"/>
      <c r="P41" s="119"/>
    </row>
    <row r="43" spans="1:16" ht="21" x14ac:dyDescent="0.35">
      <c r="A43" s="138" t="s">
        <v>103</v>
      </c>
    </row>
    <row r="44" spans="1:16" ht="21" x14ac:dyDescent="0.35">
      <c r="A44" s="138"/>
    </row>
    <row r="45" spans="1:16" x14ac:dyDescent="0.25">
      <c r="B45" s="136" t="s">
        <v>86</v>
      </c>
      <c r="C45" s="139" t="s">
        <v>104</v>
      </c>
      <c r="D45" t="s">
        <v>107</v>
      </c>
    </row>
    <row r="46" spans="1:16" x14ac:dyDescent="0.25">
      <c r="B46" s="136" t="s">
        <v>88</v>
      </c>
      <c r="C46" s="139" t="s">
        <v>104</v>
      </c>
      <c r="D46" t="s">
        <v>106</v>
      </c>
    </row>
    <row r="47" spans="1:16" x14ac:dyDescent="0.25">
      <c r="B47" s="140" t="s">
        <v>84</v>
      </c>
      <c r="C47" s="139" t="s">
        <v>104</v>
      </c>
      <c r="D47" t="s">
        <v>109</v>
      </c>
    </row>
    <row r="48" spans="1:16" x14ac:dyDescent="0.25">
      <c r="B48" s="135" t="s">
        <v>92</v>
      </c>
      <c r="C48" s="139" t="s">
        <v>104</v>
      </c>
      <c r="D48" t="s">
        <v>108</v>
      </c>
    </row>
    <row r="49" spans="1:19" x14ac:dyDescent="0.25">
      <c r="B49" s="135" t="s">
        <v>91</v>
      </c>
      <c r="C49" s="139" t="s">
        <v>104</v>
      </c>
      <c r="D49" t="s">
        <v>110</v>
      </c>
    </row>
    <row r="50" spans="1:19" x14ac:dyDescent="0.25">
      <c r="B50" s="137" t="s">
        <v>93</v>
      </c>
      <c r="C50" s="139" t="s">
        <v>104</v>
      </c>
      <c r="D50" t="s">
        <v>105</v>
      </c>
    </row>
    <row r="53" spans="1:19" hidden="1" x14ac:dyDescent="0.25"/>
    <row r="54" spans="1:19" s="1" customFormat="1" hidden="1" x14ac:dyDescent="0.25">
      <c r="A54" s="12"/>
      <c r="B54" s="12"/>
      <c r="C54" s="12"/>
      <c r="D54" s="12"/>
      <c r="E54" s="12"/>
      <c r="F54" s="12"/>
      <c r="G54" s="13"/>
      <c r="H54" s="12"/>
      <c r="I54" s="12"/>
      <c r="J54" s="13"/>
      <c r="K54" s="12"/>
      <c r="L54" s="12"/>
      <c r="M54" s="13"/>
      <c r="N54" s="12"/>
      <c r="O54" s="12"/>
      <c r="P54" s="12"/>
      <c r="Q54"/>
      <c r="R54"/>
      <c r="S54"/>
    </row>
    <row r="55" spans="1:19" s="1" customFormat="1" hidden="1" x14ac:dyDescent="0.25">
      <c r="G55" s="8"/>
      <c r="J55" s="8"/>
      <c r="M55" s="8"/>
    </row>
    <row r="56" spans="1:19" hidden="1" x14ac:dyDescent="0.25">
      <c r="A56" t="s">
        <v>67</v>
      </c>
    </row>
    <row r="57" spans="1:19" hidden="1" x14ac:dyDescent="0.25"/>
    <row r="58" spans="1:19" hidden="1" x14ac:dyDescent="0.25"/>
    <row r="59" spans="1:19" hidden="1" x14ac:dyDescent="0.25">
      <c r="C59" t="str">
        <f>IF(A1="head",1,IF(A1="hand",2,IF(A1="foot",3,IF(A1="arm",4,""))))</f>
        <v/>
      </c>
      <c r="F59" s="3" t="s">
        <v>80</v>
      </c>
      <c r="G59" s="2"/>
      <c r="H59" s="2"/>
      <c r="I59" s="2"/>
    </row>
    <row r="60" spans="1:19" hidden="1" x14ac:dyDescent="0.25">
      <c r="C60" t="str">
        <f>IF(A1="head",1,IF(A1="hand",2,IF(A1="foot",3,IF(A1="arm",4,""))))</f>
        <v/>
      </c>
      <c r="F60" s="2">
        <v>1.25</v>
      </c>
      <c r="G60" s="52" t="s">
        <v>15</v>
      </c>
      <c r="H60" s="2" t="s">
        <v>71</v>
      </c>
      <c r="I60" s="2"/>
    </row>
    <row r="61" spans="1:19" hidden="1" x14ac:dyDescent="0.25">
      <c r="A61" s="14" t="s">
        <v>68</v>
      </c>
      <c r="B61" s="15"/>
      <c r="C61" s="15"/>
      <c r="D61" s="16"/>
      <c r="F61" s="2">
        <v>1.1100000000000001</v>
      </c>
      <c r="G61" s="52">
        <v>1</v>
      </c>
      <c r="H61" s="2"/>
      <c r="I61" s="2"/>
    </row>
    <row r="62" spans="1:19" hidden="1" x14ac:dyDescent="0.25">
      <c r="A62" s="17" t="s">
        <v>15</v>
      </c>
      <c r="B62" s="18" t="s">
        <v>15</v>
      </c>
      <c r="C62" s="18"/>
      <c r="D62" s="19"/>
      <c r="F62" s="2">
        <v>1.08</v>
      </c>
      <c r="G62" s="52">
        <v>2</v>
      </c>
      <c r="H62" s="2"/>
      <c r="I62" s="2"/>
    </row>
    <row r="63" spans="1:19" hidden="1" x14ac:dyDescent="0.25">
      <c r="A63" s="17" t="s">
        <v>16</v>
      </c>
      <c r="B63" s="18">
        <v>1</v>
      </c>
      <c r="C63" s="18"/>
      <c r="D63" s="19" t="s">
        <v>49</v>
      </c>
      <c r="F63" s="2">
        <v>1</v>
      </c>
      <c r="G63" s="52">
        <v>3</v>
      </c>
      <c r="H63" s="2"/>
      <c r="I63" s="2"/>
    </row>
    <row r="64" spans="1:19" hidden="1" x14ac:dyDescent="0.25">
      <c r="A64" s="17"/>
      <c r="B64" s="18">
        <v>2</v>
      </c>
      <c r="C64" s="18"/>
      <c r="D64" s="20" t="s">
        <v>46</v>
      </c>
      <c r="F64" s="2">
        <v>0.95</v>
      </c>
      <c r="G64" s="52" t="s">
        <v>42</v>
      </c>
      <c r="H64" s="2"/>
      <c r="I64" s="2"/>
    </row>
    <row r="65" spans="1:4" hidden="1" x14ac:dyDescent="0.25">
      <c r="A65" s="17"/>
      <c r="B65" s="18">
        <v>3</v>
      </c>
      <c r="C65" s="18"/>
      <c r="D65" s="19" t="s">
        <v>47</v>
      </c>
    </row>
    <row r="66" spans="1:4" hidden="1" x14ac:dyDescent="0.25">
      <c r="A66" s="21"/>
      <c r="B66" s="22" t="s">
        <v>42</v>
      </c>
      <c r="C66" s="22"/>
      <c r="D66" s="23" t="s">
        <v>48</v>
      </c>
    </row>
    <row r="67" spans="1:4" hidden="1" x14ac:dyDescent="0.25"/>
    <row r="68" spans="1:4" hidden="1" x14ac:dyDescent="0.25"/>
    <row r="69" spans="1:4" hidden="1" x14ac:dyDescent="0.25">
      <c r="A69" t="s">
        <v>102</v>
      </c>
      <c r="B69" s="133">
        <f>SUM(C35:G35)</f>
        <v>400000</v>
      </c>
    </row>
    <row r="70" spans="1:4" hidden="1" x14ac:dyDescent="0.25"/>
  </sheetData>
  <dataValidations count="1">
    <dataValidation type="list" allowBlank="1" showInputMessage="1" showErrorMessage="1" sqref="F8">
      <formula1>$B$63:$B$66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52"/>
  <sheetViews>
    <sheetView zoomScale="150" zoomScaleNormal="150" zoomScalePageLayoutView="150" workbookViewId="0">
      <selection activeCell="G26" sqref="G26"/>
    </sheetView>
  </sheetViews>
  <sheetFormatPr defaultColWidth="10.875" defaultRowHeight="12.75" x14ac:dyDescent="0.2"/>
  <cols>
    <col min="1" max="1" width="24" style="142" customWidth="1"/>
    <col min="2" max="2" width="26.375" style="142" customWidth="1"/>
    <col min="3" max="3" width="10.875" style="142"/>
    <col min="4" max="4" width="24.625" style="142" customWidth="1"/>
    <col min="5" max="5" width="20.5" style="142" customWidth="1"/>
    <col min="6" max="16384" width="10.875" style="142"/>
  </cols>
  <sheetData>
    <row r="1" spans="1:10" x14ac:dyDescent="0.2">
      <c r="A1" s="141" t="s">
        <v>269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0" x14ac:dyDescent="0.2">
      <c r="A2" s="178" t="s">
        <v>273</v>
      </c>
      <c r="B2" s="178"/>
      <c r="C2" s="178"/>
      <c r="D2" s="178"/>
      <c r="E2" s="178"/>
      <c r="F2" s="178"/>
      <c r="G2" s="141"/>
      <c r="H2" s="141"/>
      <c r="I2" s="141"/>
      <c r="J2" s="141"/>
    </row>
    <row r="3" spans="1:10" ht="15.75" x14ac:dyDescent="0.25">
      <c r="A3" s="177"/>
      <c r="B3" s="177"/>
      <c r="C3" s="177"/>
      <c r="D3" s="177"/>
      <c r="E3" s="177"/>
      <c r="F3" s="177"/>
      <c r="G3" s="141"/>
      <c r="H3" s="141"/>
      <c r="I3" s="141"/>
      <c r="J3" s="141"/>
    </row>
    <row r="4" spans="1:10" x14ac:dyDescent="0.2">
      <c r="A4" s="141"/>
      <c r="B4" s="141"/>
      <c r="C4" s="141" t="s">
        <v>194</v>
      </c>
      <c r="D4" s="141" t="s">
        <v>193</v>
      </c>
      <c r="E4" s="141"/>
      <c r="F4" s="141"/>
      <c r="G4" s="141"/>
      <c r="H4" s="141"/>
      <c r="I4" s="141"/>
      <c r="J4" s="141"/>
    </row>
    <row r="5" spans="1:10" x14ac:dyDescent="0.2">
      <c r="A5" s="141" t="s">
        <v>192</v>
      </c>
      <c r="B5" s="141" t="s">
        <v>191</v>
      </c>
      <c r="C5" s="141" t="s">
        <v>190</v>
      </c>
      <c r="D5" s="141" t="s">
        <v>189</v>
      </c>
      <c r="E5" s="141" t="s">
        <v>188</v>
      </c>
      <c r="F5" s="141"/>
      <c r="G5" s="141"/>
      <c r="H5" s="141"/>
      <c r="I5" s="141"/>
      <c r="J5" s="141"/>
    </row>
    <row r="6" spans="1:10" x14ac:dyDescent="0.2">
      <c r="C6" s="143"/>
    </row>
    <row r="7" spans="1:10" x14ac:dyDescent="0.2">
      <c r="A7" s="144" t="s">
        <v>187</v>
      </c>
      <c r="B7" s="145" t="s">
        <v>179</v>
      </c>
      <c r="C7" s="146">
        <v>1.55</v>
      </c>
      <c r="D7" s="145" t="s">
        <v>186</v>
      </c>
      <c r="E7" s="145" t="s">
        <v>185</v>
      </c>
    </row>
    <row r="8" spans="1:10" x14ac:dyDescent="0.2">
      <c r="A8" s="144" t="s">
        <v>184</v>
      </c>
      <c r="B8" s="145" t="s">
        <v>179</v>
      </c>
      <c r="C8" s="146">
        <v>1.57</v>
      </c>
      <c r="D8" s="145" t="s">
        <v>183</v>
      </c>
      <c r="E8" s="145" t="s">
        <v>177</v>
      </c>
    </row>
    <row r="9" spans="1:10" x14ac:dyDescent="0.2">
      <c r="A9" s="144"/>
      <c r="B9" s="145" t="s">
        <v>179</v>
      </c>
      <c r="C9" s="146">
        <v>1.58</v>
      </c>
      <c r="D9" s="145" t="s">
        <v>142</v>
      </c>
      <c r="E9" s="145" t="s">
        <v>177</v>
      </c>
    </row>
    <row r="10" spans="1:10" x14ac:dyDescent="0.2">
      <c r="A10" s="144"/>
      <c r="B10" s="145" t="s">
        <v>179</v>
      </c>
      <c r="C10" s="146">
        <v>1.59</v>
      </c>
      <c r="D10" s="145" t="s">
        <v>182</v>
      </c>
      <c r="E10" s="145" t="s">
        <v>177</v>
      </c>
    </row>
    <row r="11" spans="1:10" x14ac:dyDescent="0.2">
      <c r="A11" s="144"/>
      <c r="B11" s="145" t="s">
        <v>179</v>
      </c>
      <c r="C11" s="146">
        <v>1.61</v>
      </c>
      <c r="D11" s="145" t="s">
        <v>181</v>
      </c>
      <c r="E11" s="145" t="s">
        <v>177</v>
      </c>
    </row>
    <row r="12" spans="1:10" x14ac:dyDescent="0.2">
      <c r="A12" s="144"/>
      <c r="B12" s="145" t="s">
        <v>179</v>
      </c>
      <c r="C12" s="146">
        <v>1.62</v>
      </c>
      <c r="D12" s="145" t="s">
        <v>180</v>
      </c>
      <c r="E12" s="145" t="s">
        <v>177</v>
      </c>
    </row>
    <row r="13" spans="1:10" x14ac:dyDescent="0.2">
      <c r="A13" s="144"/>
      <c r="B13" s="145" t="s">
        <v>179</v>
      </c>
      <c r="C13" s="146">
        <v>1.65</v>
      </c>
      <c r="D13" s="145" t="s">
        <v>178</v>
      </c>
      <c r="E13" s="145" t="s">
        <v>177</v>
      </c>
    </row>
    <row r="14" spans="1:10" x14ac:dyDescent="0.2">
      <c r="A14" s="144"/>
      <c r="B14" s="145" t="s">
        <v>176</v>
      </c>
      <c r="C14" s="146">
        <v>1.94</v>
      </c>
      <c r="D14" s="145" t="s">
        <v>156</v>
      </c>
      <c r="E14" s="145" t="s">
        <v>155</v>
      </c>
    </row>
    <row r="15" spans="1:10" x14ac:dyDescent="0.2">
      <c r="A15" s="144"/>
      <c r="B15" s="145" t="s">
        <v>175</v>
      </c>
      <c r="C15" s="146">
        <v>2.0299999999999998</v>
      </c>
      <c r="D15" s="145" t="s">
        <v>156</v>
      </c>
      <c r="E15" s="145" t="s">
        <v>155</v>
      </c>
    </row>
    <row r="16" spans="1:10" x14ac:dyDescent="0.2">
      <c r="A16" s="144"/>
      <c r="B16" s="145" t="s">
        <v>174</v>
      </c>
      <c r="C16" s="146">
        <v>1.7</v>
      </c>
      <c r="D16" s="145" t="s">
        <v>129</v>
      </c>
      <c r="E16" s="145" t="s">
        <v>128</v>
      </c>
    </row>
    <row r="17" spans="1:5" x14ac:dyDescent="0.2">
      <c r="A17" s="144"/>
      <c r="B17" s="145" t="s">
        <v>172</v>
      </c>
      <c r="C17" s="146">
        <v>1.71</v>
      </c>
      <c r="D17" s="145" t="s">
        <v>173</v>
      </c>
      <c r="E17" s="145" t="s">
        <v>170</v>
      </c>
    </row>
    <row r="18" spans="1:5" x14ac:dyDescent="0.2">
      <c r="A18" s="144"/>
      <c r="B18" s="145" t="s">
        <v>172</v>
      </c>
      <c r="C18" s="146">
        <v>2.1</v>
      </c>
      <c r="D18" s="145" t="s">
        <v>171</v>
      </c>
      <c r="E18" s="145" t="s">
        <v>170</v>
      </c>
    </row>
    <row r="19" spans="1:5" x14ac:dyDescent="0.2">
      <c r="A19" s="144"/>
      <c r="B19" s="145" t="s">
        <v>169</v>
      </c>
      <c r="C19" s="146" t="s">
        <v>168</v>
      </c>
      <c r="D19" s="145" t="s">
        <v>167</v>
      </c>
      <c r="E19" s="145" t="s">
        <v>122</v>
      </c>
    </row>
    <row r="20" spans="1:5" x14ac:dyDescent="0.2">
      <c r="A20" s="144"/>
      <c r="B20" s="145" t="s">
        <v>166</v>
      </c>
      <c r="C20" s="146" t="s">
        <v>165</v>
      </c>
      <c r="D20" s="145" t="s">
        <v>164</v>
      </c>
      <c r="E20" s="145" t="s">
        <v>163</v>
      </c>
    </row>
    <row r="21" spans="1:5" x14ac:dyDescent="0.2">
      <c r="A21" s="144"/>
      <c r="B21" s="145"/>
      <c r="C21" s="146"/>
      <c r="D21" s="145"/>
      <c r="E21" s="145"/>
    </row>
    <row r="22" spans="1:5" x14ac:dyDescent="0.2">
      <c r="A22" s="144"/>
      <c r="B22" s="147" t="s">
        <v>111</v>
      </c>
      <c r="C22" s="148">
        <v>1.84</v>
      </c>
      <c r="D22" s="145"/>
      <c r="E22" s="145"/>
    </row>
    <row r="23" spans="1:5" x14ac:dyDescent="0.2">
      <c r="A23" s="141"/>
      <c r="C23" s="143"/>
    </row>
    <row r="24" spans="1:5" x14ac:dyDescent="0.2">
      <c r="A24" s="149" t="s">
        <v>162</v>
      </c>
      <c r="B24" s="150" t="s">
        <v>161</v>
      </c>
      <c r="C24" s="151" t="s">
        <v>160</v>
      </c>
      <c r="D24" s="150" t="s">
        <v>123</v>
      </c>
      <c r="E24" s="150" t="s">
        <v>122</v>
      </c>
    </row>
    <row r="25" spans="1:5" x14ac:dyDescent="0.2">
      <c r="A25" s="149" t="s">
        <v>159</v>
      </c>
      <c r="B25" s="150" t="s">
        <v>158</v>
      </c>
      <c r="C25" s="151">
        <v>1.84</v>
      </c>
      <c r="D25" s="150" t="s">
        <v>156</v>
      </c>
      <c r="E25" s="150" t="s">
        <v>155</v>
      </c>
    </row>
    <row r="26" spans="1:5" x14ac:dyDescent="0.2">
      <c r="A26" s="149"/>
      <c r="B26" s="150" t="s">
        <v>157</v>
      </c>
      <c r="C26" s="151">
        <v>1.9</v>
      </c>
      <c r="D26" s="150" t="s">
        <v>156</v>
      </c>
      <c r="E26" s="150" t="s">
        <v>155</v>
      </c>
    </row>
    <row r="27" spans="1:5" x14ac:dyDescent="0.2">
      <c r="A27" s="149"/>
      <c r="B27" s="150"/>
      <c r="C27" s="151"/>
      <c r="D27" s="150"/>
      <c r="E27" s="150"/>
    </row>
    <row r="28" spans="1:5" x14ac:dyDescent="0.2">
      <c r="A28" s="149"/>
      <c r="B28" s="152" t="s">
        <v>111</v>
      </c>
      <c r="C28" s="153">
        <v>1.77</v>
      </c>
      <c r="D28" s="150"/>
      <c r="E28" s="150"/>
    </row>
    <row r="29" spans="1:5" x14ac:dyDescent="0.2">
      <c r="A29" s="141"/>
      <c r="C29" s="143"/>
    </row>
    <row r="30" spans="1:5" x14ac:dyDescent="0.2">
      <c r="A30" s="154" t="s">
        <v>154</v>
      </c>
      <c r="B30" s="155" t="s">
        <v>153</v>
      </c>
      <c r="C30" s="156">
        <v>1.1599999999999999</v>
      </c>
      <c r="D30" s="155" t="s">
        <v>152</v>
      </c>
      <c r="E30" s="155" t="s">
        <v>122</v>
      </c>
    </row>
    <row r="31" spans="1:5" x14ac:dyDescent="0.2">
      <c r="A31" s="154" t="s">
        <v>151</v>
      </c>
      <c r="B31" s="155" t="s">
        <v>149</v>
      </c>
      <c r="C31" s="156">
        <v>2.6</v>
      </c>
      <c r="D31" s="155" t="s">
        <v>150</v>
      </c>
      <c r="E31" s="155" t="s">
        <v>139</v>
      </c>
    </row>
    <row r="32" spans="1:5" x14ac:dyDescent="0.2">
      <c r="A32" s="154"/>
      <c r="B32" s="155" t="s">
        <v>149</v>
      </c>
      <c r="C32" s="156">
        <v>4</v>
      </c>
      <c r="D32" s="155" t="s">
        <v>148</v>
      </c>
      <c r="E32" s="155" t="s">
        <v>139</v>
      </c>
    </row>
    <row r="33" spans="1:5" x14ac:dyDescent="0.2">
      <c r="A33" s="154"/>
      <c r="B33" s="155"/>
      <c r="C33" s="156"/>
      <c r="D33" s="155"/>
      <c r="E33" s="155"/>
    </row>
    <row r="34" spans="1:5" x14ac:dyDescent="0.2">
      <c r="A34" s="154"/>
      <c r="B34" s="157" t="s">
        <v>111</v>
      </c>
      <c r="C34" s="158">
        <v>2.6</v>
      </c>
      <c r="D34" s="155"/>
      <c r="E34" s="155"/>
    </row>
    <row r="35" spans="1:5" x14ac:dyDescent="0.2">
      <c r="A35" s="141"/>
      <c r="C35" s="143"/>
    </row>
    <row r="36" spans="1:5" x14ac:dyDescent="0.2">
      <c r="A36" s="159" t="s">
        <v>147</v>
      </c>
      <c r="B36" s="160" t="s">
        <v>146</v>
      </c>
      <c r="C36" s="161">
        <v>1.3</v>
      </c>
      <c r="D36" s="160" t="s">
        <v>145</v>
      </c>
      <c r="E36" s="160" t="s">
        <v>144</v>
      </c>
    </row>
    <row r="37" spans="1:5" x14ac:dyDescent="0.2">
      <c r="A37" s="159" t="s">
        <v>143</v>
      </c>
      <c r="B37" s="160" t="s">
        <v>135</v>
      </c>
      <c r="C37" s="161">
        <v>1.58</v>
      </c>
      <c r="D37" s="160" t="s">
        <v>142</v>
      </c>
      <c r="E37" s="160" t="s">
        <v>141</v>
      </c>
    </row>
    <row r="38" spans="1:5" x14ac:dyDescent="0.2">
      <c r="A38" s="160"/>
      <c r="B38" s="160" t="s">
        <v>135</v>
      </c>
      <c r="C38" s="161" t="s">
        <v>140</v>
      </c>
      <c r="D38" s="160" t="s">
        <v>113</v>
      </c>
      <c r="E38" s="160" t="s">
        <v>139</v>
      </c>
    </row>
    <row r="39" spans="1:5" x14ac:dyDescent="0.2">
      <c r="A39" s="160"/>
      <c r="B39" s="160" t="s">
        <v>135</v>
      </c>
      <c r="C39" s="161">
        <v>1.78</v>
      </c>
      <c r="D39" s="160" t="s">
        <v>138</v>
      </c>
      <c r="E39" s="160" t="s">
        <v>137</v>
      </c>
    </row>
    <row r="40" spans="1:5" x14ac:dyDescent="0.2">
      <c r="A40" s="160"/>
      <c r="B40" s="160" t="s">
        <v>135</v>
      </c>
      <c r="C40" s="161">
        <v>2.66</v>
      </c>
      <c r="D40" s="160" t="s">
        <v>136</v>
      </c>
      <c r="E40" s="160" t="s">
        <v>126</v>
      </c>
    </row>
    <row r="41" spans="1:5" x14ac:dyDescent="0.2">
      <c r="A41" s="160"/>
      <c r="B41" s="160" t="s">
        <v>135</v>
      </c>
      <c r="C41" s="161">
        <v>2.8</v>
      </c>
      <c r="D41" s="160" t="s">
        <v>129</v>
      </c>
      <c r="E41" s="160" t="s">
        <v>128</v>
      </c>
    </row>
    <row r="42" spans="1:5" x14ac:dyDescent="0.2">
      <c r="A42" s="160"/>
      <c r="B42" s="160" t="s">
        <v>134</v>
      </c>
      <c r="C42" s="161">
        <v>2.27</v>
      </c>
      <c r="D42" s="160" t="s">
        <v>133</v>
      </c>
      <c r="E42" s="160" t="s">
        <v>132</v>
      </c>
    </row>
    <row r="43" spans="1:5" x14ac:dyDescent="0.2">
      <c r="A43" s="160"/>
      <c r="B43" s="160" t="s">
        <v>131</v>
      </c>
      <c r="C43" s="161" t="s">
        <v>130</v>
      </c>
      <c r="D43" s="160" t="s">
        <v>123</v>
      </c>
      <c r="E43" s="160" t="s">
        <v>122</v>
      </c>
    </row>
    <row r="44" spans="1:5" x14ac:dyDescent="0.2">
      <c r="A44" s="160"/>
      <c r="B44" s="160" t="s">
        <v>127</v>
      </c>
      <c r="C44" s="161">
        <v>1.7</v>
      </c>
      <c r="D44" s="160" t="s">
        <v>129</v>
      </c>
      <c r="E44" s="160" t="s">
        <v>128</v>
      </c>
    </row>
    <row r="45" spans="1:5" x14ac:dyDescent="0.2">
      <c r="A45" s="160"/>
      <c r="B45" s="160" t="s">
        <v>127</v>
      </c>
      <c r="C45" s="161">
        <v>2.2000000000000002</v>
      </c>
      <c r="D45" s="160" t="s">
        <v>113</v>
      </c>
      <c r="E45" s="160" t="s">
        <v>126</v>
      </c>
    </row>
    <row r="46" spans="1:5" x14ac:dyDescent="0.2">
      <c r="A46" s="160"/>
      <c r="B46" s="160" t="s">
        <v>125</v>
      </c>
      <c r="C46" s="161" t="s">
        <v>124</v>
      </c>
      <c r="D46" s="160" t="s">
        <v>123</v>
      </c>
      <c r="E46" s="160" t="s">
        <v>122</v>
      </c>
    </row>
    <row r="47" spans="1:5" x14ac:dyDescent="0.2">
      <c r="A47" s="160"/>
      <c r="B47" s="160" t="s">
        <v>121</v>
      </c>
      <c r="C47" s="161">
        <v>1.9</v>
      </c>
      <c r="D47" s="160" t="s">
        <v>120</v>
      </c>
      <c r="E47" s="160" t="s">
        <v>119</v>
      </c>
    </row>
    <row r="48" spans="1:5" x14ac:dyDescent="0.2">
      <c r="A48" s="160"/>
      <c r="B48" s="160" t="s">
        <v>117</v>
      </c>
      <c r="C48" s="161">
        <v>1.86</v>
      </c>
      <c r="D48" s="160" t="s">
        <v>116</v>
      </c>
      <c r="E48" s="160" t="s">
        <v>118</v>
      </c>
    </row>
    <row r="49" spans="1:5" x14ac:dyDescent="0.2">
      <c r="A49" s="160"/>
      <c r="B49" s="160" t="s">
        <v>117</v>
      </c>
      <c r="C49" s="161">
        <v>1.87</v>
      </c>
      <c r="D49" s="160" t="s">
        <v>116</v>
      </c>
      <c r="E49" s="160" t="s">
        <v>115</v>
      </c>
    </row>
    <row r="50" spans="1:5" x14ac:dyDescent="0.2">
      <c r="A50" s="160"/>
      <c r="B50" s="160" t="s">
        <v>114</v>
      </c>
      <c r="C50" s="161">
        <v>1.8</v>
      </c>
      <c r="D50" s="160" t="s">
        <v>113</v>
      </c>
      <c r="E50" s="160" t="s">
        <v>112</v>
      </c>
    </row>
    <row r="51" spans="1:5" x14ac:dyDescent="0.2">
      <c r="A51" s="160"/>
      <c r="B51" s="160"/>
      <c r="C51" s="160"/>
      <c r="D51" s="160"/>
      <c r="E51" s="160"/>
    </row>
    <row r="52" spans="1:5" x14ac:dyDescent="0.2">
      <c r="A52" s="160"/>
      <c r="B52" s="162" t="s">
        <v>111</v>
      </c>
      <c r="C52" s="163">
        <v>1.94</v>
      </c>
      <c r="D52" s="160"/>
      <c r="E52" s="160"/>
    </row>
  </sheetData>
  <printOptions gridLines="1"/>
  <pageMargins left="0.25" right="0.25" top="0.25" bottom="1" header="0.5" footer="0.5"/>
  <pageSetup scale="73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abSelected="1" zoomScale="150" zoomScaleNormal="150" zoomScalePageLayoutView="150" workbookViewId="0">
      <selection activeCell="A2" sqref="A2"/>
    </sheetView>
  </sheetViews>
  <sheetFormatPr defaultColWidth="8.875" defaultRowHeight="12.75" x14ac:dyDescent="0.2"/>
  <cols>
    <col min="1" max="2" width="20.5" style="142" customWidth="1"/>
    <col min="3" max="3" width="30" style="142" bestFit="1" customWidth="1"/>
    <col min="4" max="4" width="82.5" style="142" customWidth="1"/>
    <col min="5" max="5" width="30" style="142" customWidth="1"/>
    <col min="6" max="16384" width="8.875" style="142"/>
  </cols>
  <sheetData>
    <row r="1" spans="1:5" x14ac:dyDescent="0.2">
      <c r="A1" s="141" t="s">
        <v>265</v>
      </c>
      <c r="B1" s="141"/>
    </row>
    <row r="2" spans="1:5" x14ac:dyDescent="0.2">
      <c r="A2" s="179" t="s">
        <v>274</v>
      </c>
      <c r="B2" s="179"/>
      <c r="C2" s="179"/>
      <c r="D2" s="179"/>
      <c r="E2" s="179"/>
    </row>
    <row r="3" spans="1:5" x14ac:dyDescent="0.2">
      <c r="A3" s="179"/>
      <c r="B3" s="179"/>
      <c r="C3" s="179"/>
      <c r="D3" s="179"/>
      <c r="E3" s="179"/>
    </row>
    <row r="4" spans="1:5" x14ac:dyDescent="0.2">
      <c r="A4" s="141" t="s">
        <v>192</v>
      </c>
      <c r="B4" s="141" t="s">
        <v>191</v>
      </c>
      <c r="C4" s="141" t="s">
        <v>197</v>
      </c>
      <c r="D4" s="141" t="s">
        <v>266</v>
      </c>
    </row>
    <row r="6" spans="1:5" x14ac:dyDescent="0.2">
      <c r="A6" s="167" t="s">
        <v>187</v>
      </c>
      <c r="B6" s="167" t="s">
        <v>198</v>
      </c>
      <c r="C6" s="167" t="s">
        <v>199</v>
      </c>
      <c r="D6" s="167" t="s">
        <v>200</v>
      </c>
    </row>
    <row r="7" spans="1:5" x14ac:dyDescent="0.2">
      <c r="A7" s="167"/>
      <c r="B7" s="167"/>
      <c r="C7" s="167"/>
      <c r="D7" s="167" t="s">
        <v>201</v>
      </c>
    </row>
    <row r="8" spans="1:5" x14ac:dyDescent="0.2">
      <c r="A8" s="167"/>
      <c r="B8" s="167"/>
      <c r="C8" s="167"/>
      <c r="D8" s="167"/>
    </row>
    <row r="9" spans="1:5" x14ac:dyDescent="0.2">
      <c r="A9" s="167"/>
      <c r="B9" s="167"/>
      <c r="C9" s="167" t="s">
        <v>202</v>
      </c>
      <c r="D9" s="167" t="s">
        <v>200</v>
      </c>
    </row>
    <row r="10" spans="1:5" x14ac:dyDescent="0.2">
      <c r="A10" s="167"/>
      <c r="B10" s="167"/>
      <c r="C10" s="167"/>
      <c r="D10" s="167" t="s">
        <v>203</v>
      </c>
    </row>
    <row r="11" spans="1:5" x14ac:dyDescent="0.2">
      <c r="A11" s="167"/>
      <c r="B11" s="167"/>
      <c r="C11" s="167"/>
      <c r="D11" s="167" t="s">
        <v>204</v>
      </c>
    </row>
    <row r="12" spans="1:5" x14ac:dyDescent="0.2">
      <c r="A12" s="167"/>
      <c r="B12" s="167"/>
      <c r="C12" s="167"/>
      <c r="D12" s="167" t="s">
        <v>205</v>
      </c>
    </row>
    <row r="13" spans="1:5" x14ac:dyDescent="0.2">
      <c r="A13" s="167"/>
      <c r="B13" s="167"/>
      <c r="C13" s="167"/>
      <c r="D13" s="167" t="s">
        <v>206</v>
      </c>
    </row>
    <row r="14" spans="1:5" x14ac:dyDescent="0.2">
      <c r="A14" s="167"/>
      <c r="B14" s="167"/>
      <c r="C14" s="167"/>
      <c r="D14" s="167" t="s">
        <v>207</v>
      </c>
    </row>
    <row r="15" spans="1:5" x14ac:dyDescent="0.2">
      <c r="A15" s="167"/>
      <c r="B15" s="167"/>
      <c r="C15" s="167"/>
      <c r="D15" s="167"/>
    </row>
    <row r="16" spans="1:5" x14ac:dyDescent="0.2">
      <c r="A16" s="167"/>
      <c r="B16" s="167"/>
      <c r="C16" s="167" t="s">
        <v>208</v>
      </c>
      <c r="D16" s="167" t="s">
        <v>200</v>
      </c>
    </row>
    <row r="18" spans="1:6" x14ac:dyDescent="0.2">
      <c r="A18" s="167" t="s">
        <v>187</v>
      </c>
      <c r="B18" s="167" t="s">
        <v>209</v>
      </c>
      <c r="C18" s="167" t="s">
        <v>210</v>
      </c>
      <c r="D18" s="167" t="s">
        <v>200</v>
      </c>
    </row>
    <row r="19" spans="1:6" x14ac:dyDescent="0.2">
      <c r="A19" s="167"/>
      <c r="B19" s="167"/>
      <c r="C19" s="167"/>
      <c r="D19" s="167"/>
    </row>
    <row r="20" spans="1:6" x14ac:dyDescent="0.2">
      <c r="A20" s="169"/>
      <c r="B20" s="167"/>
      <c r="C20" s="167" t="s">
        <v>211</v>
      </c>
      <c r="D20" s="167" t="s">
        <v>212</v>
      </c>
    </row>
    <row r="21" spans="1:6" x14ac:dyDescent="0.2">
      <c r="A21" s="169"/>
      <c r="B21" s="167"/>
      <c r="C21" s="167"/>
      <c r="D21" s="167" t="s">
        <v>213</v>
      </c>
    </row>
    <row r="22" spans="1:6" x14ac:dyDescent="0.2">
      <c r="A22" s="169"/>
      <c r="B22" s="167"/>
      <c r="C22" s="168"/>
      <c r="D22" s="167" t="s">
        <v>214</v>
      </c>
    </row>
    <row r="23" spans="1:6" x14ac:dyDescent="0.2">
      <c r="A23" s="167"/>
      <c r="B23" s="167"/>
      <c r="C23" s="167"/>
      <c r="D23" s="167" t="s">
        <v>215</v>
      </c>
    </row>
    <row r="25" spans="1:6" x14ac:dyDescent="0.2">
      <c r="A25" s="173" t="s">
        <v>162</v>
      </c>
      <c r="B25" s="173" t="s">
        <v>209</v>
      </c>
      <c r="C25" s="173" t="s">
        <v>216</v>
      </c>
      <c r="D25" s="173" t="s">
        <v>217</v>
      </c>
    </row>
    <row r="26" spans="1:6" x14ac:dyDescent="0.2">
      <c r="A26" s="173"/>
      <c r="B26" s="173"/>
      <c r="C26" s="173"/>
      <c r="D26" s="173" t="s">
        <v>218</v>
      </c>
      <c r="E26" s="166"/>
      <c r="F26" s="166"/>
    </row>
    <row r="27" spans="1:6" x14ac:dyDescent="0.2">
      <c r="A27" s="173"/>
      <c r="B27" s="173"/>
      <c r="C27" s="173"/>
      <c r="D27" s="173" t="s">
        <v>219</v>
      </c>
      <c r="E27" s="166"/>
      <c r="F27" s="166"/>
    </row>
    <row r="28" spans="1:6" x14ac:dyDescent="0.2">
      <c r="A28" s="173"/>
      <c r="B28" s="173"/>
      <c r="C28" s="173"/>
      <c r="D28" s="173"/>
      <c r="E28" s="166"/>
      <c r="F28" s="166"/>
    </row>
    <row r="29" spans="1:6" x14ac:dyDescent="0.2">
      <c r="A29" s="173"/>
      <c r="B29" s="173"/>
      <c r="C29" s="173" t="s">
        <v>220</v>
      </c>
      <c r="D29" s="173" t="s">
        <v>221</v>
      </c>
      <c r="F29" s="166"/>
    </row>
    <row r="30" spans="1:6" x14ac:dyDescent="0.2">
      <c r="A30" s="173"/>
      <c r="B30" s="173"/>
      <c r="C30" s="173"/>
      <c r="D30" s="173" t="s">
        <v>222</v>
      </c>
      <c r="E30" s="166"/>
      <c r="F30" s="166"/>
    </row>
    <row r="31" spans="1:6" x14ac:dyDescent="0.2">
      <c r="A31" s="173"/>
      <c r="B31" s="173"/>
      <c r="C31" s="173"/>
      <c r="D31" s="173"/>
      <c r="E31" s="166"/>
      <c r="F31" s="166"/>
    </row>
    <row r="32" spans="1:6" x14ac:dyDescent="0.2">
      <c r="A32" s="173"/>
      <c r="B32" s="173"/>
      <c r="C32" s="173" t="s">
        <v>223</v>
      </c>
      <c r="D32" s="173" t="s">
        <v>217</v>
      </c>
      <c r="E32" s="166"/>
      <c r="F32" s="166"/>
    </row>
    <row r="33" spans="1:6" x14ac:dyDescent="0.2">
      <c r="A33" s="173"/>
      <c r="B33" s="173"/>
      <c r="C33" s="173"/>
      <c r="D33" s="173" t="s">
        <v>224</v>
      </c>
      <c r="E33" s="166"/>
      <c r="F33" s="166"/>
    </row>
    <row r="34" spans="1:6" x14ac:dyDescent="0.2">
      <c r="A34" s="173"/>
      <c r="B34" s="173"/>
      <c r="C34" s="174"/>
      <c r="D34" s="173" t="s">
        <v>225</v>
      </c>
      <c r="E34" s="166"/>
      <c r="F34" s="166"/>
    </row>
    <row r="35" spans="1:6" x14ac:dyDescent="0.2">
      <c r="A35" s="173"/>
      <c r="B35" s="173"/>
      <c r="C35" s="174"/>
      <c r="D35" s="173" t="s">
        <v>212</v>
      </c>
      <c r="E35" s="166"/>
      <c r="F35" s="166"/>
    </row>
    <row r="36" spans="1:6" x14ac:dyDescent="0.2">
      <c r="A36" s="173"/>
      <c r="B36" s="173"/>
      <c r="C36" s="174"/>
      <c r="D36" s="173" t="s">
        <v>226</v>
      </c>
      <c r="E36" s="166"/>
      <c r="F36" s="166"/>
    </row>
    <row r="37" spans="1:6" x14ac:dyDescent="0.2">
      <c r="A37" s="173"/>
      <c r="B37" s="173"/>
      <c r="C37" s="174"/>
      <c r="D37" s="173" t="s">
        <v>227</v>
      </c>
      <c r="E37" s="166"/>
      <c r="F37" s="166"/>
    </row>
    <row r="38" spans="1:6" x14ac:dyDescent="0.2">
      <c r="A38" s="173"/>
      <c r="B38" s="173"/>
      <c r="C38" s="173"/>
      <c r="D38" s="173" t="s">
        <v>228</v>
      </c>
      <c r="E38" s="166"/>
      <c r="F38" s="166"/>
    </row>
    <row r="39" spans="1:6" x14ac:dyDescent="0.2">
      <c r="A39" s="173"/>
      <c r="B39" s="173"/>
      <c r="C39" s="173"/>
      <c r="D39" s="173" t="s">
        <v>229</v>
      </c>
      <c r="E39" s="166"/>
      <c r="F39" s="166"/>
    </row>
    <row r="40" spans="1:6" x14ac:dyDescent="0.2">
      <c r="A40" s="166"/>
      <c r="B40" s="166"/>
      <c r="C40" s="166"/>
      <c r="D40" s="166"/>
      <c r="E40" s="166"/>
      <c r="F40" s="166"/>
    </row>
    <row r="41" spans="1:6" x14ac:dyDescent="0.2">
      <c r="A41" s="171" t="s">
        <v>154</v>
      </c>
      <c r="B41" s="171" t="s">
        <v>230</v>
      </c>
      <c r="C41" s="171" t="s">
        <v>231</v>
      </c>
      <c r="D41" s="171" t="s">
        <v>232</v>
      </c>
      <c r="E41" s="166"/>
      <c r="F41" s="166"/>
    </row>
    <row r="42" spans="1:6" x14ac:dyDescent="0.2">
      <c r="A42" s="171"/>
      <c r="B42" s="171"/>
      <c r="C42" s="171" t="s">
        <v>233</v>
      </c>
      <c r="D42" s="171" t="s">
        <v>234</v>
      </c>
      <c r="E42" s="166"/>
      <c r="F42" s="166"/>
    </row>
    <row r="43" spans="1:6" x14ac:dyDescent="0.2">
      <c r="A43" s="171"/>
      <c r="B43" s="171"/>
      <c r="C43" s="171" t="s">
        <v>235</v>
      </c>
      <c r="D43" s="171" t="s">
        <v>236</v>
      </c>
      <c r="E43" s="166"/>
      <c r="F43" s="166"/>
    </row>
    <row r="44" spans="1:6" x14ac:dyDescent="0.2">
      <c r="A44" s="171"/>
      <c r="B44" s="171"/>
      <c r="C44" s="171" t="s">
        <v>267</v>
      </c>
      <c r="D44" s="171" t="s">
        <v>237</v>
      </c>
      <c r="E44" s="166"/>
      <c r="F44" s="166"/>
    </row>
    <row r="45" spans="1:6" x14ac:dyDescent="0.2">
      <c r="A45" s="171"/>
      <c r="B45" s="171"/>
      <c r="C45" s="171" t="s">
        <v>238</v>
      </c>
      <c r="D45" s="171" t="s">
        <v>239</v>
      </c>
      <c r="E45" s="166"/>
      <c r="F45" s="166"/>
    </row>
    <row r="46" spans="1:6" x14ac:dyDescent="0.2">
      <c r="A46" s="155"/>
      <c r="B46" s="155"/>
      <c r="C46" s="155"/>
      <c r="D46" s="171" t="s">
        <v>240</v>
      </c>
    </row>
    <row r="47" spans="1:6" x14ac:dyDescent="0.2">
      <c r="A47" s="155"/>
      <c r="B47" s="155"/>
      <c r="C47" s="155"/>
      <c r="D47" s="171" t="s">
        <v>241</v>
      </c>
    </row>
    <row r="48" spans="1:6" x14ac:dyDescent="0.2">
      <c r="A48" s="155"/>
      <c r="B48" s="155"/>
      <c r="C48" s="155"/>
      <c r="D48" s="171" t="s">
        <v>242</v>
      </c>
    </row>
    <row r="49" spans="1:4" x14ac:dyDescent="0.2">
      <c r="A49" s="155"/>
      <c r="B49" s="155"/>
      <c r="C49" s="172"/>
      <c r="D49" s="171" t="s">
        <v>243</v>
      </c>
    </row>
    <row r="50" spans="1:4" x14ac:dyDescent="0.2">
      <c r="A50" s="155"/>
      <c r="B50" s="155"/>
      <c r="C50" s="155"/>
      <c r="D50" s="171" t="s">
        <v>244</v>
      </c>
    </row>
    <row r="52" spans="1:4" x14ac:dyDescent="0.2">
      <c r="A52" s="170" t="s">
        <v>147</v>
      </c>
      <c r="B52" s="170" t="s">
        <v>245</v>
      </c>
      <c r="C52" s="170" t="s">
        <v>246</v>
      </c>
      <c r="D52" s="170" t="s">
        <v>247</v>
      </c>
    </row>
    <row r="54" spans="1:4" x14ac:dyDescent="0.2">
      <c r="A54" s="170" t="s">
        <v>147</v>
      </c>
      <c r="B54" s="170" t="s">
        <v>248</v>
      </c>
      <c r="C54" s="170" t="s">
        <v>249</v>
      </c>
      <c r="D54" s="170" t="s">
        <v>250</v>
      </c>
    </row>
    <row r="55" spans="1:4" x14ac:dyDescent="0.2">
      <c r="A55" s="170"/>
      <c r="B55" s="170"/>
      <c r="C55" s="170" t="s">
        <v>251</v>
      </c>
      <c r="D55" s="170" t="s">
        <v>252</v>
      </c>
    </row>
    <row r="56" spans="1:4" x14ac:dyDescent="0.2">
      <c r="A56" s="170"/>
      <c r="B56" s="170"/>
      <c r="C56" s="170" t="s">
        <v>253</v>
      </c>
      <c r="D56" s="170"/>
    </row>
    <row r="57" spans="1:4" x14ac:dyDescent="0.2">
      <c r="A57" s="170"/>
      <c r="B57" s="170"/>
      <c r="C57" s="170" t="s">
        <v>254</v>
      </c>
      <c r="D57" s="170"/>
    </row>
    <row r="58" spans="1:4" x14ac:dyDescent="0.2">
      <c r="A58" s="170"/>
      <c r="B58" s="170"/>
      <c r="C58" s="170" t="s">
        <v>255</v>
      </c>
      <c r="D58" s="170"/>
    </row>
    <row r="59" spans="1:4" x14ac:dyDescent="0.2">
      <c r="A59" s="170"/>
      <c r="B59" s="170"/>
      <c r="C59" s="170" t="s">
        <v>256</v>
      </c>
      <c r="D59" s="170"/>
    </row>
    <row r="61" spans="1:4" x14ac:dyDescent="0.2">
      <c r="A61" s="170" t="s">
        <v>147</v>
      </c>
      <c r="B61" s="170" t="s">
        <v>257</v>
      </c>
      <c r="C61" s="170" t="s">
        <v>258</v>
      </c>
      <c r="D61" s="170" t="s">
        <v>259</v>
      </c>
    </row>
    <row r="62" spans="1:4" x14ac:dyDescent="0.2">
      <c r="A62" s="170"/>
      <c r="B62" s="170"/>
      <c r="C62" s="170" t="s">
        <v>260</v>
      </c>
      <c r="D62" s="170" t="s">
        <v>261</v>
      </c>
    </row>
    <row r="63" spans="1:4" x14ac:dyDescent="0.2">
      <c r="A63" s="170"/>
      <c r="B63" s="170"/>
      <c r="C63" s="170"/>
      <c r="D63" s="170" t="s">
        <v>262</v>
      </c>
    </row>
    <row r="64" spans="1:4" x14ac:dyDescent="0.2">
      <c r="A64" s="170"/>
      <c r="B64" s="170"/>
      <c r="C64" s="170"/>
      <c r="D64" s="170" t="s">
        <v>263</v>
      </c>
    </row>
    <row r="65" spans="1:4" x14ac:dyDescent="0.2">
      <c r="A65" s="170"/>
      <c r="B65" s="170"/>
      <c r="C65" s="170"/>
      <c r="D65" s="170" t="s">
        <v>217</v>
      </c>
    </row>
    <row r="67" spans="1:4" x14ac:dyDescent="0.2">
      <c r="A67" s="170" t="s">
        <v>147</v>
      </c>
      <c r="B67" s="170" t="s">
        <v>135</v>
      </c>
      <c r="C67" s="170" t="s">
        <v>264</v>
      </c>
      <c r="D67" s="170" t="s">
        <v>232</v>
      </c>
    </row>
    <row r="69" spans="1:4" x14ac:dyDescent="0.2">
      <c r="C69" s="165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Investment Evaluation Tool</vt:lpstr>
      <vt:lpstr>Risk Management Tool</vt:lpstr>
      <vt:lpstr>Local Economic Multipliers</vt:lpstr>
      <vt:lpstr>NAICS Codes for Innovations</vt:lpstr>
      <vt:lpstr>'Local Economic Multipliers'!Print_Area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Arlin Wasserman</dc:creator>
  <cp:lastModifiedBy>Diana Sokolove</cp:lastModifiedBy>
  <dcterms:created xsi:type="dcterms:W3CDTF">2013-04-24T21:41:25Z</dcterms:created>
  <dcterms:modified xsi:type="dcterms:W3CDTF">2013-09-12T18:59:51Z</dcterms:modified>
</cp:coreProperties>
</file>